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Quiz\"/>
    </mc:Choice>
  </mc:AlternateContent>
  <xr:revisionPtr revIDLastSave="0" documentId="13_ncr:1_{BCDE97E0-F8B5-42A5-BCE2-86C78E43A098}" xr6:coauthVersionLast="47" xr6:coauthVersionMax="47" xr10:uidLastSave="{00000000-0000-0000-0000-000000000000}"/>
  <bookViews>
    <workbookView xWindow="-28920" yWindow="-120" windowWidth="29040" windowHeight="15720" activeTab="2" xr2:uid="{5DB8FA3A-2BB8-48BB-B48E-81E6580A7CFB}"/>
  </bookViews>
  <sheets>
    <sheet name="Budget" sheetId="12" r:id="rId1"/>
    <sheet name="Properties" sheetId="14" r:id="rId2"/>
    <sheet name="Grading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3" l="1"/>
  <c r="P15" i="13"/>
  <c r="Q13" i="13"/>
  <c r="P13" i="13"/>
  <c r="Q11" i="13"/>
  <c r="P11" i="13"/>
  <c r="Q6" i="13"/>
  <c r="P6" i="13"/>
  <c r="O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6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7" i="13"/>
  <c r="K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6" i="13"/>
  <c r="W31" i="14"/>
  <c r="V31" i="14"/>
  <c r="U31" i="14"/>
  <c r="W28" i="14"/>
  <c r="V28" i="14"/>
  <c r="U28" i="14"/>
  <c r="W25" i="14"/>
  <c r="V25" i="14"/>
  <c r="U25" i="14"/>
  <c r="W19" i="14"/>
  <c r="V19" i="14"/>
  <c r="U19" i="14"/>
  <c r="T19" i="14"/>
  <c r="V12" i="14"/>
  <c r="T12" i="14"/>
  <c r="W7" i="14"/>
  <c r="W6" i="14"/>
  <c r="W5" i="14"/>
  <c r="V7" i="14"/>
  <c r="V6" i="14"/>
  <c r="V5" i="14"/>
  <c r="U7" i="14"/>
  <c r="U6" i="14"/>
  <c r="U5" i="14"/>
  <c r="Q23" i="12"/>
  <c r="Q22" i="12"/>
  <c r="Q21" i="12"/>
  <c r="R21" i="12" s="1"/>
  <c r="Q20" i="12"/>
  <c r="R20" i="12" s="1"/>
  <c r="Q19" i="12"/>
  <c r="Q18" i="12"/>
  <c r="R18" i="12" s="1"/>
  <c r="Q17" i="12"/>
  <c r="R17" i="12" s="1"/>
  <c r="Q16" i="12"/>
  <c r="Q15" i="12"/>
  <c r="Q14" i="12"/>
  <c r="R14" i="12" s="1"/>
  <c r="Q13" i="12"/>
  <c r="Q12" i="12"/>
  <c r="R12" i="12" s="1"/>
  <c r="Q9" i="12"/>
  <c r="R9" i="12" s="1"/>
  <c r="Q8" i="12"/>
  <c r="R8" i="12" s="1"/>
  <c r="R23" i="12"/>
  <c r="R22" i="12"/>
  <c r="R19" i="12"/>
  <c r="R16" i="12"/>
  <c r="R15" i="12"/>
  <c r="R13" i="12"/>
  <c r="N23" i="12"/>
  <c r="K23" i="12"/>
  <c r="H23" i="12"/>
  <c r="N22" i="12"/>
  <c r="N21" i="12"/>
  <c r="N20" i="12"/>
  <c r="N19" i="12"/>
  <c r="N18" i="12"/>
  <c r="N17" i="12"/>
  <c r="N16" i="12"/>
  <c r="N15" i="12"/>
  <c r="N14" i="12"/>
  <c r="N13" i="12"/>
  <c r="N12" i="12"/>
  <c r="K22" i="12"/>
  <c r="K21" i="12"/>
  <c r="K20" i="12"/>
  <c r="K19" i="12"/>
  <c r="K18" i="12"/>
  <c r="K17" i="12"/>
  <c r="K16" i="12"/>
  <c r="K15" i="12"/>
  <c r="K14" i="12"/>
  <c r="K13" i="12"/>
  <c r="K12" i="12"/>
  <c r="H22" i="12"/>
  <c r="H21" i="12"/>
  <c r="H20" i="12"/>
  <c r="H19" i="12"/>
  <c r="H18" i="12"/>
  <c r="H17" i="12"/>
  <c r="H16" i="12"/>
  <c r="H15" i="12"/>
  <c r="H14" i="12"/>
  <c r="H13" i="12"/>
  <c r="H12" i="12"/>
  <c r="N9" i="12"/>
  <c r="K9" i="12"/>
  <c r="H9" i="12"/>
  <c r="N8" i="12"/>
  <c r="K8" i="12"/>
  <c r="H8" i="12"/>
  <c r="M22" i="12"/>
  <c r="M21" i="12"/>
  <c r="M20" i="12"/>
  <c r="G9" i="12"/>
  <c r="O23" i="12"/>
  <c r="O9" i="12"/>
  <c r="O22" i="12"/>
  <c r="O21" i="12"/>
  <c r="O20" i="12"/>
  <c r="O19" i="12"/>
  <c r="O18" i="12"/>
  <c r="O17" i="12"/>
  <c r="O16" i="12"/>
  <c r="O15" i="12"/>
  <c r="O14" i="12"/>
  <c r="O13" i="12"/>
  <c r="O12" i="12"/>
  <c r="O8" i="12"/>
  <c r="L26" i="12"/>
  <c r="M18" i="12" s="1"/>
  <c r="L25" i="12"/>
  <c r="L27" i="12" s="1"/>
  <c r="L28" i="12" s="1"/>
  <c r="I26" i="12"/>
  <c r="J22" i="12" s="1"/>
  <c r="I25" i="12"/>
  <c r="I27" i="12" s="1"/>
  <c r="I28" i="12" s="1"/>
  <c r="F26" i="12"/>
  <c r="G18" i="12" s="1"/>
  <c r="F25" i="12"/>
  <c r="D26" i="12"/>
  <c r="D25" i="12"/>
  <c r="D27" i="12" s="1"/>
  <c r="D28" i="12" s="1"/>
  <c r="J15" i="12" l="1"/>
  <c r="M13" i="12"/>
  <c r="J16" i="12"/>
  <c r="M14" i="12"/>
  <c r="J23" i="12"/>
  <c r="M12" i="12"/>
  <c r="M17" i="12"/>
  <c r="M19" i="12"/>
  <c r="J8" i="12"/>
  <c r="G12" i="12"/>
  <c r="G13" i="12"/>
  <c r="O25" i="12"/>
  <c r="J18" i="12"/>
  <c r="G14" i="12"/>
  <c r="G22" i="12"/>
  <c r="O26" i="12"/>
  <c r="M9" i="12"/>
  <c r="M15" i="12"/>
  <c r="M23" i="12"/>
  <c r="J19" i="12"/>
  <c r="G15" i="12"/>
  <c r="G23" i="12"/>
  <c r="P8" i="12"/>
  <c r="M16" i="12"/>
  <c r="J12" i="12"/>
  <c r="J20" i="12"/>
  <c r="G16" i="12"/>
  <c r="G19" i="12"/>
  <c r="G20" i="12"/>
  <c r="J9" i="12"/>
  <c r="J17" i="12"/>
  <c r="G21" i="12"/>
  <c r="M8" i="12"/>
  <c r="J13" i="12"/>
  <c r="J21" i="12"/>
  <c r="G17" i="12"/>
  <c r="F27" i="12"/>
  <c r="F28" i="12" s="1"/>
  <c r="G8" i="12"/>
  <c r="J14" i="12"/>
  <c r="P21" i="12" l="1"/>
  <c r="P13" i="12"/>
  <c r="P16" i="12"/>
  <c r="P23" i="12"/>
  <c r="P19" i="12"/>
  <c r="P18" i="12"/>
  <c r="P17" i="12"/>
  <c r="P15" i="12"/>
  <c r="P22" i="12"/>
  <c r="P14" i="12"/>
  <c r="P20" i="12"/>
  <c r="P12" i="12"/>
  <c r="O27" i="12"/>
  <c r="O28" i="12" s="1"/>
  <c r="P9" i="12"/>
</calcChain>
</file>

<file path=xl/sharedStrings.xml><?xml version="1.0" encoding="utf-8"?>
<sst xmlns="http://schemas.openxmlformats.org/spreadsheetml/2006/main" count="377" uniqueCount="211">
  <si>
    <t>Groceries</t>
  </si>
  <si>
    <t>Dining</t>
  </si>
  <si>
    <t>Entertainment</t>
  </si>
  <si>
    <t>PROBLEM 2</t>
  </si>
  <si>
    <t>Actual</t>
  </si>
  <si>
    <t>Rent</t>
  </si>
  <si>
    <t>Transportation</t>
  </si>
  <si>
    <t>Insurance</t>
  </si>
  <si>
    <t>Phone</t>
  </si>
  <si>
    <t>Internet</t>
  </si>
  <si>
    <t>Utilities</t>
  </si>
  <si>
    <t>Shopping</t>
  </si>
  <si>
    <t>Health</t>
  </si>
  <si>
    <t>Miscellaneous</t>
  </si>
  <si>
    <t>Income</t>
  </si>
  <si>
    <t>Saving Rate</t>
  </si>
  <si>
    <t>Salary</t>
  </si>
  <si>
    <t>Investment</t>
  </si>
  <si>
    <t>Expenses</t>
  </si>
  <si>
    <t>Total Expenses</t>
  </si>
  <si>
    <t>Total Income</t>
  </si>
  <si>
    <t>Net Income</t>
  </si>
  <si>
    <t>Item</t>
  </si>
  <si>
    <t>Percent 
to Total</t>
  </si>
  <si>
    <t>Planned
Budget</t>
  </si>
  <si>
    <t>Difference
to Plan</t>
  </si>
  <si>
    <t>Monthly
Average</t>
  </si>
  <si>
    <t>State</t>
  </si>
  <si>
    <t>County</t>
  </si>
  <si>
    <t>City</t>
  </si>
  <si>
    <t>Asking Price</t>
  </si>
  <si>
    <t>HOA</t>
  </si>
  <si>
    <t>IL</t>
  </si>
  <si>
    <t>Cook</t>
  </si>
  <si>
    <t>Chicago</t>
  </si>
  <si>
    <t>123 Main St</t>
  </si>
  <si>
    <t>Yes</t>
  </si>
  <si>
    <t>Single Family</t>
  </si>
  <si>
    <t>456 Elm St</t>
  </si>
  <si>
    <t>Evanston</t>
  </si>
  <si>
    <t>789 Oak St</t>
  </si>
  <si>
    <t>Oak Park</t>
  </si>
  <si>
    <t>101 Maple Ave</t>
  </si>
  <si>
    <t>Skokie</t>
  </si>
  <si>
    <t>202 Pine St</t>
  </si>
  <si>
    <t>Wilmette</t>
  </si>
  <si>
    <t>303 Cedar St</t>
  </si>
  <si>
    <t>404 Walnut St</t>
  </si>
  <si>
    <t>Condo</t>
  </si>
  <si>
    <t>505 Cherry St</t>
  </si>
  <si>
    <t>No</t>
  </si>
  <si>
    <t>606 Birch St</t>
  </si>
  <si>
    <t>707 Redwood St</t>
  </si>
  <si>
    <t>808 Spruce St</t>
  </si>
  <si>
    <t>909 Cedar St</t>
  </si>
  <si>
    <t>1010 Pine St</t>
  </si>
  <si>
    <t>1111 Oak St</t>
  </si>
  <si>
    <t>1212 Maple St</t>
  </si>
  <si>
    <t>1313 Elm St</t>
  </si>
  <si>
    <t>1414 Birch St</t>
  </si>
  <si>
    <t>1515 Redwood St</t>
  </si>
  <si>
    <t>1616 Spruce St</t>
  </si>
  <si>
    <t>1717 Cedar St</t>
  </si>
  <si>
    <t>1818 Pine St</t>
  </si>
  <si>
    <t>1919 Oak St</t>
  </si>
  <si>
    <t>2020 Elm St</t>
  </si>
  <si>
    <t>2121 Walnut St</t>
  </si>
  <si>
    <t>2222 Cherry St</t>
  </si>
  <si>
    <t>2323 Birch St</t>
  </si>
  <si>
    <t>2424 Maple St</t>
  </si>
  <si>
    <t>2525 Pine St</t>
  </si>
  <si>
    <t>2626 Cedar St</t>
  </si>
  <si>
    <t>Year 
Built</t>
  </si>
  <si>
    <t>Asking 
Price</t>
  </si>
  <si>
    <t># 
Bath</t>
  </si>
  <si>
    <t># 
Bed</t>
  </si>
  <si>
    <t>Street 
Address</t>
  </si>
  <si>
    <t>ZIP
Code</t>
  </si>
  <si>
    <t>Garage 
Spaces</t>
  </si>
  <si>
    <t>Days on Market</t>
  </si>
  <si>
    <t>Lot Size 
(sqft)</t>
  </si>
  <si>
    <t>Home 
Type</t>
  </si>
  <si>
    <t>Renovation 
Year</t>
  </si>
  <si>
    <t>Bedrooms</t>
  </si>
  <si>
    <t>ID</t>
  </si>
  <si>
    <t>AC</t>
  </si>
  <si>
    <t>PROBLEM 1</t>
  </si>
  <si>
    <t>Alice Johnson</t>
  </si>
  <si>
    <t xml:space="preserve"> S001</t>
  </si>
  <si>
    <t xml:space="preserve"> Computer Science</t>
  </si>
  <si>
    <t>Bob Smith</t>
  </si>
  <si>
    <t xml:space="preserve"> S002</t>
  </si>
  <si>
    <t xml:space="preserve"> Economics</t>
  </si>
  <si>
    <t>Charlie Brown</t>
  </si>
  <si>
    <t xml:space="preserve"> S003</t>
  </si>
  <si>
    <t xml:space="preserve"> Biology</t>
  </si>
  <si>
    <t>David Davis</t>
  </si>
  <si>
    <t xml:space="preserve"> S004</t>
  </si>
  <si>
    <t xml:space="preserve"> History</t>
  </si>
  <si>
    <t>Eve Wilson</t>
  </si>
  <si>
    <t xml:space="preserve"> S005</t>
  </si>
  <si>
    <t xml:space="preserve"> Psychology</t>
  </si>
  <si>
    <t>Frank White</t>
  </si>
  <si>
    <t xml:space="preserve"> S006</t>
  </si>
  <si>
    <t xml:space="preserve"> English</t>
  </si>
  <si>
    <t>Grace Miller</t>
  </si>
  <si>
    <t xml:space="preserve"> S007</t>
  </si>
  <si>
    <t xml:space="preserve"> Chemistry</t>
  </si>
  <si>
    <t>Hannah Martinez</t>
  </si>
  <si>
    <t xml:space="preserve"> S008</t>
  </si>
  <si>
    <t xml:space="preserve"> Mathematics</t>
  </si>
  <si>
    <t>Ian Anderson</t>
  </si>
  <si>
    <t xml:space="preserve"> S009</t>
  </si>
  <si>
    <t xml:space="preserve"> Physics</t>
  </si>
  <si>
    <t>Jack Wilson</t>
  </si>
  <si>
    <t xml:space="preserve"> S010</t>
  </si>
  <si>
    <t xml:space="preserve"> Computer Engineering</t>
  </si>
  <si>
    <t>Katie Taylor</t>
  </si>
  <si>
    <t xml:space="preserve"> S011</t>
  </si>
  <si>
    <t xml:space="preserve"> Marketing</t>
  </si>
  <si>
    <t>Liam Harris</t>
  </si>
  <si>
    <t xml:space="preserve"> S012</t>
  </si>
  <si>
    <t xml:space="preserve"> Political Science</t>
  </si>
  <si>
    <t>Mia Turner</t>
  </si>
  <si>
    <t xml:space="preserve"> S013</t>
  </si>
  <si>
    <t xml:space="preserve"> Sociology</t>
  </si>
  <si>
    <t>Noah Clark</t>
  </si>
  <si>
    <t xml:space="preserve"> S014</t>
  </si>
  <si>
    <t xml:space="preserve"> Environmental Science</t>
  </si>
  <si>
    <t>Olivia Scott</t>
  </si>
  <si>
    <t xml:space="preserve"> S015</t>
  </si>
  <si>
    <t xml:space="preserve"> Business Administration</t>
  </si>
  <si>
    <t>Peter Lee</t>
  </si>
  <si>
    <t xml:space="preserve"> S016</t>
  </si>
  <si>
    <t xml:space="preserve"> Electrical Engineering</t>
  </si>
  <si>
    <t>Quinn Young</t>
  </si>
  <si>
    <t xml:space="preserve"> S017</t>
  </si>
  <si>
    <t>Rachel Adams</t>
  </si>
  <si>
    <t xml:space="preserve"> S018</t>
  </si>
  <si>
    <t>Samuel King</t>
  </si>
  <si>
    <t xml:space="preserve"> S019</t>
  </si>
  <si>
    <t>Taylor Green</t>
  </si>
  <si>
    <t xml:space="preserve"> S020</t>
  </si>
  <si>
    <t>Uma Patel</t>
  </si>
  <si>
    <t xml:space="preserve"> S021</t>
  </si>
  <si>
    <t>Victor Brown</t>
  </si>
  <si>
    <t xml:space="preserve"> S022</t>
  </si>
  <si>
    <t>Wendy Lewis</t>
  </si>
  <si>
    <t xml:space="preserve"> S023</t>
  </si>
  <si>
    <t>Xavier Taylor</t>
  </si>
  <si>
    <t xml:space="preserve"> S024</t>
  </si>
  <si>
    <t>Yara Lopez</t>
  </si>
  <si>
    <t xml:space="preserve"> S025</t>
  </si>
  <si>
    <t>Zane Wilson</t>
  </si>
  <si>
    <t xml:space="preserve"> S026</t>
  </si>
  <si>
    <t>Ava Garcia</t>
  </si>
  <si>
    <t xml:space="preserve"> S027</t>
  </si>
  <si>
    <t>Benjamin Hall</t>
  </si>
  <si>
    <t xml:space="preserve"> S028</t>
  </si>
  <si>
    <t>Chloe Adams</t>
  </si>
  <si>
    <t xml:space="preserve"> S029</t>
  </si>
  <si>
    <t>Daniel Smith</t>
  </si>
  <si>
    <t xml:space="preserve"> S030</t>
  </si>
  <si>
    <t>Final</t>
  </si>
  <si>
    <t>Extra Credit</t>
  </si>
  <si>
    <t>Midterm</t>
  </si>
  <si>
    <t>Quiz</t>
  </si>
  <si>
    <t>Attendance</t>
  </si>
  <si>
    <t>Major</t>
  </si>
  <si>
    <t>Student ID</t>
  </si>
  <si>
    <t>Student</t>
  </si>
  <si>
    <t>Total</t>
  </si>
  <si>
    <t>Rank</t>
  </si>
  <si>
    <t>Letter
Grade</t>
  </si>
  <si>
    <t>Q3 2023 (Jul ~ Sep)</t>
  </si>
  <si>
    <t>PROBLEM 3</t>
  </si>
  <si>
    <t>Doesn't Have
Extra Credit</t>
  </si>
  <si>
    <t>Variable</t>
  </si>
  <si>
    <t>Average Total Score</t>
  </si>
  <si>
    <t>Average
Total Score</t>
  </si>
  <si>
    <t>Median
Total Score</t>
  </si>
  <si>
    <t>Mode (Modal)
Total Score</t>
  </si>
  <si>
    <t>Number of 
Students</t>
  </si>
  <si>
    <t>Average 
Attendance Score</t>
  </si>
  <si>
    <t>Average 
Total Score</t>
  </si>
  <si>
    <t>Has 
Extra Credit</t>
  </si>
  <si>
    <t>Letter Grade</t>
  </si>
  <si>
    <t>A</t>
  </si>
  <si>
    <t>B</t>
  </si>
  <si>
    <t>C</t>
  </si>
  <si>
    <t>D</t>
  </si>
  <si>
    <t>F</t>
  </si>
  <si>
    <t>-</t>
  </si>
  <si>
    <t>Extra Credit Question</t>
  </si>
  <si>
    <t>Cutoff Points</t>
  </si>
  <si>
    <t>How Many Houses…</t>
  </si>
  <si>
    <t>Have  3 
Garage Spaces?</t>
  </si>
  <si>
    <t>Have $0 
HOA Fees?</t>
  </si>
  <si>
    <t>Are
Single Family?</t>
  </si>
  <si>
    <t>Do NOT 
have an AC?</t>
  </si>
  <si>
    <t>What is the Third Highest
Asking Price?</t>
  </si>
  <si>
    <t>What is the Highest
Asking Price?</t>
  </si>
  <si>
    <t>Number of 
Properties</t>
  </si>
  <si>
    <t>Average 
Asking Price</t>
  </si>
  <si>
    <t>Average Days
 on Market</t>
  </si>
  <si>
    <t>Find the Values for…</t>
  </si>
  <si>
    <t>Pass /
Fail</t>
  </si>
  <si>
    <t>Pass / Fail Determination</t>
  </si>
  <si>
    <t>Result</t>
  </si>
  <si>
    <t>Pass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</si>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</sst>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yyyy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hair">
        <color indexed="64"/>
      </right>
      <top style="thin">
        <color auto="1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hair">
        <color indexed="64"/>
      </right>
      <top/>
      <bottom/>
      <diagonal style="thin">
        <color auto="1"/>
      </diagonal>
    </border>
    <border diagonalUp="1" diagonalDown="1">
      <left/>
      <right/>
      <top/>
      <bottom style="thin">
        <color indexed="64"/>
      </bottom>
      <diagonal style="thin">
        <color auto="1"/>
      </diagonal>
    </border>
    <border diagonalUp="1" diagonalDown="1">
      <left/>
      <right style="hair">
        <color indexed="64"/>
      </right>
      <top/>
      <bottom style="thin">
        <color indexed="64"/>
      </bottom>
      <diagonal style="thin">
        <color auto="1"/>
      </diagonal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/>
      <top/>
      <bottom/>
      <diagonal style="thin">
        <color indexed="64"/>
      </diagonal>
    </border>
    <border>
      <left/>
      <right/>
      <top style="hair">
        <color auto="1"/>
      </top>
      <bottom/>
      <diagonal/>
    </border>
    <border diagonalUp="1" diagonalDown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44" fontId="0" fillId="3" borderId="0" xfId="1" applyFont="1" applyFill="1" applyAlignment="1">
      <alignment vertical="center"/>
    </xf>
    <xf numFmtId="0" fontId="0" fillId="2" borderId="4" xfId="0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44" fontId="0" fillId="3" borderId="0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3" borderId="11" xfId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10" fontId="0" fillId="2" borderId="8" xfId="2" applyNumberFormat="1" applyFont="1" applyFill="1" applyBorder="1" applyAlignment="1">
      <alignment vertical="center"/>
    </xf>
    <xf numFmtId="10" fontId="0" fillId="2" borderId="11" xfId="2" applyNumberFormat="1" applyFont="1" applyFill="1" applyBorder="1" applyAlignment="1">
      <alignment vertical="center"/>
    </xf>
    <xf numFmtId="44" fontId="0" fillId="3" borderId="19" xfId="0" applyNumberFormat="1" applyFill="1" applyBorder="1" applyAlignment="1">
      <alignment vertical="center"/>
    </xf>
    <xf numFmtId="44" fontId="0" fillId="3" borderId="20" xfId="0" applyNumberFormat="1" applyFill="1" applyBorder="1" applyAlignment="1">
      <alignment vertical="center"/>
    </xf>
    <xf numFmtId="9" fontId="0" fillId="3" borderId="6" xfId="2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22" xfId="0" applyFill="1" applyBorder="1"/>
    <xf numFmtId="44" fontId="0" fillId="2" borderId="28" xfId="1" applyFont="1" applyFill="1" applyBorder="1" applyAlignment="1">
      <alignment vertical="center"/>
    </xf>
    <xf numFmtId="0" fontId="0" fillId="2" borderId="4" xfId="0" applyFill="1" applyBorder="1"/>
    <xf numFmtId="9" fontId="1" fillId="2" borderId="2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5" fontId="0" fillId="3" borderId="0" xfId="2" applyNumberFormat="1" applyFont="1" applyFill="1" applyAlignment="1">
      <alignment vertical="center"/>
    </xf>
    <xf numFmtId="165" fontId="0" fillId="3" borderId="4" xfId="2" applyNumberFormat="1" applyFont="1" applyFill="1" applyBorder="1" applyAlignment="1">
      <alignment vertical="center"/>
    </xf>
    <xf numFmtId="44" fontId="0" fillId="3" borderId="22" xfId="1" applyFont="1" applyFill="1" applyBorder="1" applyAlignment="1">
      <alignment vertical="center"/>
    </xf>
    <xf numFmtId="44" fontId="0" fillId="3" borderId="0" xfId="1" applyFont="1" applyFill="1" applyAlignment="1">
      <alignment horizontal="center" vertical="center"/>
    </xf>
    <xf numFmtId="44" fontId="0" fillId="4" borderId="23" xfId="0" applyNumberFormat="1" applyFill="1" applyBorder="1" applyAlignment="1">
      <alignment horizontal="center" vertical="center"/>
    </xf>
    <xf numFmtId="44" fontId="0" fillId="4" borderId="12" xfId="0" applyNumberFormat="1" applyFill="1" applyBorder="1" applyAlignment="1">
      <alignment horizontal="center" vertical="center"/>
    </xf>
    <xf numFmtId="44" fontId="0" fillId="4" borderId="21" xfId="0" applyNumberFormat="1" applyFill="1" applyBorder="1" applyAlignment="1">
      <alignment horizontal="center" vertical="center"/>
    </xf>
    <xf numFmtId="44" fontId="0" fillId="4" borderId="14" xfId="0" applyNumberFormat="1" applyFill="1" applyBorder="1" applyAlignment="1">
      <alignment horizontal="center" vertical="center"/>
    </xf>
    <xf numFmtId="44" fontId="0" fillId="4" borderId="24" xfId="0" applyNumberFormat="1" applyFill="1" applyBorder="1" applyAlignment="1">
      <alignment horizontal="center" vertical="center"/>
    </xf>
    <xf numFmtId="44" fontId="0" fillId="4" borderId="16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4" fontId="0" fillId="4" borderId="13" xfId="0" applyNumberFormat="1" applyFill="1" applyBorder="1" applyAlignment="1">
      <alignment horizontal="center" vertical="center"/>
    </xf>
    <xf numFmtId="44" fontId="0" fillId="4" borderId="15" xfId="0" applyNumberFormat="1" applyFill="1" applyBorder="1" applyAlignment="1">
      <alignment horizontal="center" vertical="center"/>
    </xf>
    <xf numFmtId="44" fontId="0" fillId="4" borderId="17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/>
    </xf>
    <xf numFmtId="2" fontId="0" fillId="3" borderId="0" xfId="1" applyNumberFormat="1" applyFont="1" applyFill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0" fillId="3" borderId="26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6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C1B9-DDDD-402F-B4F9-9B4685A5E36C}">
  <dimension ref="B2:R29"/>
  <sheetViews>
    <sheetView zoomScaleNormal="100" workbookViewId="0">
      <selection activeCell="Q24" sqref="Q24"/>
    </sheetView>
  </sheetViews>
  <sheetFormatPr defaultRowHeight="14.4" x14ac:dyDescent="0.3"/>
  <cols>
    <col min="1" max="1" width="3.5546875" style="1" customWidth="1"/>
    <col min="2" max="2" width="2.109375" style="1" customWidth="1"/>
    <col min="3" max="3" width="13.77734375" style="1" bestFit="1" customWidth="1"/>
    <col min="4" max="4" width="10.77734375" style="1" bestFit="1" customWidth="1"/>
    <col min="5" max="5" width="10.21875" style="1" customWidth="1"/>
    <col min="6" max="6" width="10.77734375" style="1" bestFit="1" customWidth="1"/>
    <col min="7" max="7" width="10.21875" style="1" customWidth="1"/>
    <col min="8" max="8" width="11" style="1" bestFit="1" customWidth="1"/>
    <col min="9" max="9" width="10.77734375" style="1" bestFit="1" customWidth="1"/>
    <col min="10" max="10" width="7.6640625" style="1" bestFit="1" customWidth="1"/>
    <col min="11" max="11" width="11.77734375" style="1" bestFit="1" customWidth="1"/>
    <col min="12" max="12" width="10.77734375" style="1" bestFit="1" customWidth="1"/>
    <col min="13" max="13" width="10.21875" style="1" customWidth="1"/>
    <col min="14" max="14" width="10.109375" style="1" bestFit="1" customWidth="1"/>
    <col min="15" max="15" width="11.109375" style="1" bestFit="1" customWidth="1"/>
    <col min="16" max="17" width="10.109375" style="1" customWidth="1"/>
    <col min="18" max="18" width="11.21875" style="1" customWidth="1"/>
    <col min="19" max="16384" width="8.88671875" style="1"/>
  </cols>
  <sheetData>
    <row r="2" spans="2:18" ht="25.8" x14ac:dyDescent="0.5">
      <c r="C2" s="58" t="s">
        <v>86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ht="29.4" customHeight="1" x14ac:dyDescent="0.3">
      <c r="C4" s="38"/>
      <c r="D4" s="23"/>
      <c r="E4" s="23"/>
      <c r="F4" s="62">
        <v>45108</v>
      </c>
      <c r="G4" s="62"/>
      <c r="H4" s="62"/>
      <c r="I4" s="62">
        <v>45139</v>
      </c>
      <c r="J4" s="62"/>
      <c r="K4" s="62"/>
      <c r="L4" s="62">
        <v>45170</v>
      </c>
      <c r="M4" s="62"/>
      <c r="N4" s="62"/>
      <c r="O4" s="62" t="s">
        <v>174</v>
      </c>
      <c r="P4" s="62"/>
      <c r="Q4" s="62"/>
      <c r="R4" s="62"/>
    </row>
    <row r="5" spans="2:18" ht="29.4" thickBot="1" x14ac:dyDescent="0.35">
      <c r="B5" s="63" t="s">
        <v>22</v>
      </c>
      <c r="C5" s="64"/>
      <c r="D5" s="22" t="s">
        <v>24</v>
      </c>
      <c r="E5" s="12" t="s">
        <v>23</v>
      </c>
      <c r="F5" s="11" t="s">
        <v>4</v>
      </c>
      <c r="G5" s="10" t="s">
        <v>23</v>
      </c>
      <c r="H5" s="12" t="s">
        <v>25</v>
      </c>
      <c r="I5" s="11" t="s">
        <v>4</v>
      </c>
      <c r="J5" s="10" t="s">
        <v>23</v>
      </c>
      <c r="K5" s="12" t="s">
        <v>25</v>
      </c>
      <c r="L5" s="9" t="s">
        <v>4</v>
      </c>
      <c r="M5" s="10" t="s">
        <v>23</v>
      </c>
      <c r="N5" s="12" t="s">
        <v>25</v>
      </c>
      <c r="O5" s="9" t="s">
        <v>4</v>
      </c>
      <c r="P5" s="10" t="s">
        <v>23</v>
      </c>
      <c r="Q5" s="10" t="s">
        <v>26</v>
      </c>
      <c r="R5" s="10" t="s">
        <v>25</v>
      </c>
    </row>
    <row r="6" spans="2:18" ht="4.95" customHeight="1" thickTop="1" x14ac:dyDescent="0.3">
      <c r="C6" s="2"/>
      <c r="D6" s="13"/>
      <c r="E6" s="14"/>
      <c r="F6" s="13"/>
      <c r="G6" s="2"/>
      <c r="H6" s="14"/>
      <c r="I6" s="13"/>
      <c r="J6" s="2"/>
      <c r="K6" s="14"/>
      <c r="L6" s="2"/>
      <c r="M6" s="2"/>
      <c r="N6" s="14"/>
      <c r="O6" s="2"/>
      <c r="P6" s="2"/>
      <c r="Q6" s="2"/>
      <c r="R6" s="2"/>
    </row>
    <row r="7" spans="2:18" x14ac:dyDescent="0.3">
      <c r="B7" s="65" t="s">
        <v>14</v>
      </c>
      <c r="C7" s="66"/>
      <c r="D7" s="13"/>
      <c r="E7" s="16"/>
      <c r="F7" s="15"/>
      <c r="G7" s="5"/>
      <c r="H7" s="16"/>
      <c r="I7" s="15"/>
      <c r="J7" s="5"/>
      <c r="K7" s="16"/>
      <c r="L7" s="5"/>
      <c r="M7" s="5"/>
      <c r="N7" s="16"/>
      <c r="O7" s="5"/>
      <c r="P7" s="5"/>
      <c r="Q7" s="5"/>
      <c r="R7" s="5"/>
    </row>
    <row r="8" spans="2:18" x14ac:dyDescent="0.3">
      <c r="B8" s="39"/>
      <c r="C8" s="30" t="s">
        <v>16</v>
      </c>
      <c r="D8" s="40">
        <v>3500</v>
      </c>
      <c r="E8" s="25">
        <v>0.97222222222222221</v>
      </c>
      <c r="F8" s="17">
        <v>3500</v>
      </c>
      <c r="G8" s="48">
        <f>F8/F25</f>
        <v>0.94194142200859587</v>
      </c>
      <c r="H8" s="19">
        <f>F8-$D8</f>
        <v>0</v>
      </c>
      <c r="I8" s="17">
        <v>3800</v>
      </c>
      <c r="J8" s="48">
        <f>I8/I25</f>
        <v>0.99069786843532315</v>
      </c>
      <c r="K8" s="19">
        <f>I8-$D8</f>
        <v>300</v>
      </c>
      <c r="L8" s="3">
        <v>3300</v>
      </c>
      <c r="M8" s="48">
        <f>L8/L25</f>
        <v>0.94427085121725096</v>
      </c>
      <c r="N8" s="19">
        <f>L8-$D8</f>
        <v>-200</v>
      </c>
      <c r="O8" s="4">
        <f>F8+I8+L8</f>
        <v>10600</v>
      </c>
      <c r="P8" s="48">
        <f>O8/O25</f>
        <v>0.95960862452777751</v>
      </c>
      <c r="Q8" s="4">
        <f>O8/3</f>
        <v>3533.3333333333335</v>
      </c>
      <c r="R8" s="50">
        <f>Q8-$D8</f>
        <v>33.333333333333485</v>
      </c>
    </row>
    <row r="9" spans="2:18" x14ac:dyDescent="0.3">
      <c r="B9" s="41"/>
      <c r="C9" s="5" t="s">
        <v>17</v>
      </c>
      <c r="D9" s="20">
        <v>100</v>
      </c>
      <c r="E9" s="26">
        <v>2.7777777777777776E-2</v>
      </c>
      <c r="F9" s="20">
        <v>215.73</v>
      </c>
      <c r="G9" s="49">
        <f>F9/F25</f>
        <v>5.8058577991404112E-2</v>
      </c>
      <c r="H9" s="21">
        <f>F9-$D9</f>
        <v>115.72999999999999</v>
      </c>
      <c r="I9" s="20">
        <v>35.68</v>
      </c>
      <c r="J9" s="49">
        <f>I9/I25</f>
        <v>9.3021315646769284E-3</v>
      </c>
      <c r="K9" s="21">
        <f>I9-$D9</f>
        <v>-64.319999999999993</v>
      </c>
      <c r="L9" s="6">
        <v>194.76</v>
      </c>
      <c r="M9" s="49">
        <f>L9/L25</f>
        <v>5.5729148782749025E-2</v>
      </c>
      <c r="N9" s="21">
        <f>L9-$D9</f>
        <v>94.759999999999991</v>
      </c>
      <c r="O9" s="7">
        <f>F9+I9+L9</f>
        <v>446.16999999999996</v>
      </c>
      <c r="P9" s="49">
        <f>O9/O25</f>
        <v>4.0391375472222497E-2</v>
      </c>
      <c r="Q9" s="7">
        <f>O9/3</f>
        <v>148.72333333333333</v>
      </c>
      <c r="R9" s="7">
        <f>Q9-$D9</f>
        <v>48.723333333333329</v>
      </c>
    </row>
    <row r="10" spans="2:18" ht="4.95" customHeight="1" x14ac:dyDescent="0.3">
      <c r="C10" s="2"/>
      <c r="D10" s="13"/>
      <c r="E10" s="14"/>
      <c r="F10" s="13"/>
      <c r="G10" s="2"/>
      <c r="H10" s="14"/>
      <c r="I10" s="13"/>
      <c r="J10" s="2"/>
      <c r="K10" s="14"/>
      <c r="L10" s="2"/>
      <c r="M10" s="2"/>
      <c r="N10" s="14"/>
      <c r="O10" s="2"/>
      <c r="P10" s="2"/>
      <c r="Q10" s="2"/>
      <c r="R10" s="2"/>
    </row>
    <row r="11" spans="2:18" x14ac:dyDescent="0.3">
      <c r="B11" s="65" t="s">
        <v>18</v>
      </c>
      <c r="C11" s="66"/>
      <c r="D11" s="13"/>
      <c r="E11" s="16"/>
      <c r="F11" s="15"/>
      <c r="G11" s="5"/>
      <c r="H11" s="16"/>
      <c r="I11" s="15"/>
      <c r="J11" s="5"/>
      <c r="K11" s="16"/>
      <c r="L11" s="5"/>
      <c r="M11" s="5"/>
      <c r="N11" s="16"/>
      <c r="O11" s="5"/>
      <c r="P11" s="5"/>
      <c r="Q11" s="5"/>
      <c r="R11" s="5"/>
    </row>
    <row r="12" spans="2:18" x14ac:dyDescent="0.3">
      <c r="B12" s="39"/>
      <c r="C12" s="30" t="s">
        <v>5</v>
      </c>
      <c r="D12" s="40">
        <v>700</v>
      </c>
      <c r="E12" s="25">
        <v>0.2734375</v>
      </c>
      <c r="F12" s="17">
        <v>700</v>
      </c>
      <c r="G12" s="48">
        <f t="shared" ref="G12:G23" si="0">F12/F$26</f>
        <v>0.27476193840622376</v>
      </c>
      <c r="H12" s="19">
        <f t="shared" ref="H12:H23" si="1">$D12-F12</f>
        <v>0</v>
      </c>
      <c r="I12" s="17">
        <v>700</v>
      </c>
      <c r="J12" s="48">
        <f t="shared" ref="J12:J23" si="2">I12/I$26</f>
        <v>0.27895670193476402</v>
      </c>
      <c r="K12" s="19">
        <f t="shared" ref="K12:K23" si="3">$D12-I12</f>
        <v>0</v>
      </c>
      <c r="L12" s="3">
        <v>675</v>
      </c>
      <c r="M12" s="48">
        <f t="shared" ref="M12:M23" si="4">L12/L$26</f>
        <v>0.27355733964474016</v>
      </c>
      <c r="N12" s="19">
        <f t="shared" ref="N12:N23" si="5">$D12-L12</f>
        <v>25</v>
      </c>
      <c r="O12" s="4">
        <f t="shared" ref="O12:O23" si="6">F12+I12+L12</f>
        <v>2075</v>
      </c>
      <c r="P12" s="48">
        <f t="shared" ref="P12:P23" si="7">O12/O$26</f>
        <v>0.27576583161671869</v>
      </c>
      <c r="Q12" s="4">
        <f t="shared" ref="Q12:Q23" si="8">O12/3</f>
        <v>691.66666666666663</v>
      </c>
      <c r="R12" s="50">
        <f t="shared" ref="R12:R23" si="9">Q12-$D12</f>
        <v>-8.3333333333333712</v>
      </c>
    </row>
    <row r="13" spans="2:18" x14ac:dyDescent="0.3">
      <c r="C13" s="2" t="s">
        <v>6</v>
      </c>
      <c r="D13" s="17">
        <v>350</v>
      </c>
      <c r="E13" s="25">
        <v>0.13671875</v>
      </c>
      <c r="F13" s="17">
        <v>360.51</v>
      </c>
      <c r="G13" s="48">
        <f t="shared" si="0"/>
        <v>0.14150632344975389</v>
      </c>
      <c r="H13" s="19">
        <f t="shared" si="1"/>
        <v>-10.509999999999991</v>
      </c>
      <c r="I13" s="17">
        <v>324.95999999999998</v>
      </c>
      <c r="J13" s="48">
        <f t="shared" si="2"/>
        <v>0.12949967122960129</v>
      </c>
      <c r="K13" s="19">
        <f t="shared" si="3"/>
        <v>25.04000000000002</v>
      </c>
      <c r="L13" s="3">
        <v>323.87</v>
      </c>
      <c r="M13" s="48">
        <f t="shared" si="4"/>
        <v>0.13125483791221038</v>
      </c>
      <c r="N13" s="19">
        <f t="shared" si="5"/>
        <v>26.129999999999995</v>
      </c>
      <c r="O13" s="4">
        <f t="shared" si="6"/>
        <v>1009.34</v>
      </c>
      <c r="P13" s="48">
        <f t="shared" si="7"/>
        <v>0.13414047445012958</v>
      </c>
      <c r="Q13" s="4">
        <f t="shared" si="8"/>
        <v>336.44666666666666</v>
      </c>
      <c r="R13" s="18">
        <f t="shared" si="9"/>
        <v>-13.553333333333342</v>
      </c>
    </row>
    <row r="14" spans="2:18" x14ac:dyDescent="0.3">
      <c r="C14" s="2" t="s">
        <v>7</v>
      </c>
      <c r="D14" s="17">
        <v>80</v>
      </c>
      <c r="E14" s="25">
        <v>3.125E-2</v>
      </c>
      <c r="F14" s="17">
        <v>75.180000000000007</v>
      </c>
      <c r="G14" s="48">
        <f t="shared" si="0"/>
        <v>2.9509432184828436E-2</v>
      </c>
      <c r="H14" s="19">
        <f t="shared" si="1"/>
        <v>4.8199999999999932</v>
      </c>
      <c r="I14" s="17">
        <v>76.62</v>
      </c>
      <c r="J14" s="48">
        <f t="shared" si="2"/>
        <v>3.0533803574630883E-2</v>
      </c>
      <c r="K14" s="19">
        <f t="shared" si="3"/>
        <v>3.3799999999999955</v>
      </c>
      <c r="L14" s="3">
        <v>77.069999999999993</v>
      </c>
      <c r="M14" s="48">
        <f t="shared" si="4"/>
        <v>3.123416913543722E-2</v>
      </c>
      <c r="N14" s="19">
        <f t="shared" si="5"/>
        <v>2.9300000000000068</v>
      </c>
      <c r="O14" s="4">
        <f t="shared" si="6"/>
        <v>228.87</v>
      </c>
      <c r="P14" s="48">
        <f t="shared" si="7"/>
        <v>3.0416638979334176E-2</v>
      </c>
      <c r="Q14" s="4">
        <f t="shared" si="8"/>
        <v>76.290000000000006</v>
      </c>
      <c r="R14" s="18">
        <f t="shared" si="9"/>
        <v>-3.7099999999999937</v>
      </c>
    </row>
    <row r="15" spans="2:18" x14ac:dyDescent="0.3">
      <c r="C15" s="2" t="s">
        <v>8</v>
      </c>
      <c r="D15" s="17">
        <v>45</v>
      </c>
      <c r="E15" s="25">
        <v>1.7578125E-2</v>
      </c>
      <c r="F15" s="17">
        <v>40.659999999999997</v>
      </c>
      <c r="G15" s="48">
        <f t="shared" si="0"/>
        <v>1.595974345085294E-2</v>
      </c>
      <c r="H15" s="19">
        <f t="shared" si="1"/>
        <v>4.3400000000000034</v>
      </c>
      <c r="I15" s="17">
        <v>45.01</v>
      </c>
      <c r="J15" s="48">
        <f t="shared" si="2"/>
        <v>1.7936915934405325E-2</v>
      </c>
      <c r="K15" s="19">
        <f t="shared" si="3"/>
        <v>-9.9999999999980105E-3</v>
      </c>
      <c r="L15" s="3">
        <v>48.24</v>
      </c>
      <c r="M15" s="48">
        <f t="shared" si="4"/>
        <v>1.9550231206610764E-2</v>
      </c>
      <c r="N15" s="19">
        <f t="shared" si="5"/>
        <v>-3.240000000000002</v>
      </c>
      <c r="O15" s="4">
        <f t="shared" si="6"/>
        <v>133.91</v>
      </c>
      <c r="P15" s="48">
        <f t="shared" si="7"/>
        <v>1.7796531330985448E-2</v>
      </c>
      <c r="Q15" s="4">
        <f t="shared" si="8"/>
        <v>44.636666666666663</v>
      </c>
      <c r="R15" s="18">
        <f t="shared" si="9"/>
        <v>-0.36333333333333684</v>
      </c>
    </row>
    <row r="16" spans="2:18" x14ac:dyDescent="0.3">
      <c r="C16" s="2" t="s">
        <v>9</v>
      </c>
      <c r="D16" s="17">
        <v>50</v>
      </c>
      <c r="E16" s="25">
        <v>1.953125E-2</v>
      </c>
      <c r="F16" s="17">
        <v>48.1</v>
      </c>
      <c r="G16" s="48">
        <f t="shared" si="0"/>
        <v>1.8880070339056233E-2</v>
      </c>
      <c r="H16" s="19">
        <f t="shared" si="1"/>
        <v>1.8999999999999986</v>
      </c>
      <c r="I16" s="17">
        <v>51.73</v>
      </c>
      <c r="J16" s="48">
        <f t="shared" si="2"/>
        <v>2.0614900272979058E-2</v>
      </c>
      <c r="K16" s="19">
        <f t="shared" si="3"/>
        <v>-1.7299999999999969</v>
      </c>
      <c r="L16" s="3">
        <v>51.55</v>
      </c>
      <c r="M16" s="48">
        <f t="shared" si="4"/>
        <v>2.0891675346202006E-2</v>
      </c>
      <c r="N16" s="19">
        <f t="shared" si="5"/>
        <v>-1.5499999999999972</v>
      </c>
      <c r="O16" s="4">
        <f t="shared" si="6"/>
        <v>151.38</v>
      </c>
      <c r="P16" s="48">
        <f t="shared" si="7"/>
        <v>2.011828028440428E-2</v>
      </c>
      <c r="Q16" s="4">
        <f t="shared" si="8"/>
        <v>50.46</v>
      </c>
      <c r="R16" s="18">
        <f t="shared" si="9"/>
        <v>0.46000000000000085</v>
      </c>
    </row>
    <row r="17" spans="2:18" x14ac:dyDescent="0.3">
      <c r="C17" s="2" t="s">
        <v>10</v>
      </c>
      <c r="D17" s="17">
        <v>110</v>
      </c>
      <c r="E17" s="25">
        <v>4.296875E-2</v>
      </c>
      <c r="F17" s="17">
        <v>102.71</v>
      </c>
      <c r="G17" s="48">
        <f t="shared" si="0"/>
        <v>4.0315426705290341E-2</v>
      </c>
      <c r="H17" s="19">
        <f t="shared" si="1"/>
        <v>7.2900000000000063</v>
      </c>
      <c r="I17" s="17">
        <v>107.62</v>
      </c>
      <c r="J17" s="48">
        <f t="shared" si="2"/>
        <v>4.2887600374599003E-2</v>
      </c>
      <c r="K17" s="19">
        <f t="shared" si="3"/>
        <v>2.3799999999999955</v>
      </c>
      <c r="L17" s="3">
        <v>108.19</v>
      </c>
      <c r="M17" s="48">
        <f t="shared" si="4"/>
        <v>4.384617566839176E-2</v>
      </c>
      <c r="N17" s="19">
        <f t="shared" si="5"/>
        <v>1.8100000000000023</v>
      </c>
      <c r="O17" s="4">
        <f t="shared" si="6"/>
        <v>318.52</v>
      </c>
      <c r="P17" s="48">
        <f t="shared" si="7"/>
        <v>4.233105189713602E-2</v>
      </c>
      <c r="Q17" s="4">
        <f t="shared" si="8"/>
        <v>106.17333333333333</v>
      </c>
      <c r="R17" s="18">
        <f t="shared" si="9"/>
        <v>-3.826666666666668</v>
      </c>
    </row>
    <row r="18" spans="2:18" x14ac:dyDescent="0.3">
      <c r="C18" s="2" t="s">
        <v>0</v>
      </c>
      <c r="D18" s="17">
        <v>400</v>
      </c>
      <c r="E18" s="25">
        <v>0.15625</v>
      </c>
      <c r="F18" s="17">
        <v>426.54</v>
      </c>
      <c r="G18" s="48">
        <f t="shared" si="0"/>
        <v>0.16742422458255812</v>
      </c>
      <c r="H18" s="19">
        <f t="shared" si="1"/>
        <v>-26.54000000000002</v>
      </c>
      <c r="I18" s="17">
        <v>422.62</v>
      </c>
      <c r="J18" s="48">
        <f t="shared" si="2"/>
        <v>0.1684181162452428</v>
      </c>
      <c r="K18" s="19">
        <f t="shared" si="3"/>
        <v>-22.620000000000005</v>
      </c>
      <c r="L18" s="3">
        <v>373.19</v>
      </c>
      <c r="M18" s="48">
        <f t="shared" si="4"/>
        <v>0.15124276086225272</v>
      </c>
      <c r="N18" s="19">
        <f t="shared" si="5"/>
        <v>26.810000000000002</v>
      </c>
      <c r="O18" s="4">
        <f t="shared" si="6"/>
        <v>1222.3500000000001</v>
      </c>
      <c r="P18" s="48">
        <f t="shared" si="7"/>
        <v>0.16244933218154031</v>
      </c>
      <c r="Q18" s="4">
        <f t="shared" si="8"/>
        <v>407.45000000000005</v>
      </c>
      <c r="R18" s="18">
        <f t="shared" si="9"/>
        <v>7.4500000000000455</v>
      </c>
    </row>
    <row r="19" spans="2:18" x14ac:dyDescent="0.3">
      <c r="C19" s="2" t="s">
        <v>1</v>
      </c>
      <c r="D19" s="17">
        <v>200</v>
      </c>
      <c r="E19" s="25">
        <v>7.8125E-2</v>
      </c>
      <c r="F19" s="17">
        <v>182.76</v>
      </c>
      <c r="G19" s="48">
        <f t="shared" si="0"/>
        <v>7.1736416947316362E-2</v>
      </c>
      <c r="H19" s="19">
        <f t="shared" si="1"/>
        <v>17.240000000000009</v>
      </c>
      <c r="I19" s="17">
        <v>187.1</v>
      </c>
      <c r="J19" s="48">
        <f t="shared" si="2"/>
        <v>7.4561141331420486E-2</v>
      </c>
      <c r="K19" s="19">
        <f t="shared" si="3"/>
        <v>12.900000000000006</v>
      </c>
      <c r="L19" s="3">
        <v>190.49</v>
      </c>
      <c r="M19" s="48">
        <f t="shared" si="4"/>
        <v>7.7199907598409723E-2</v>
      </c>
      <c r="N19" s="19">
        <f t="shared" si="5"/>
        <v>9.5099999999999909</v>
      </c>
      <c r="O19" s="4">
        <f t="shared" si="6"/>
        <v>560.35</v>
      </c>
      <c r="P19" s="48">
        <f t="shared" si="7"/>
        <v>7.4470064456110041E-2</v>
      </c>
      <c r="Q19" s="4">
        <f t="shared" si="8"/>
        <v>186.78333333333333</v>
      </c>
      <c r="R19" s="18">
        <f t="shared" si="9"/>
        <v>-13.216666666666669</v>
      </c>
    </row>
    <row r="20" spans="2:18" x14ac:dyDescent="0.3">
      <c r="C20" s="2" t="s">
        <v>11</v>
      </c>
      <c r="D20" s="17">
        <v>250</v>
      </c>
      <c r="E20" s="25">
        <v>9.765625E-2</v>
      </c>
      <c r="F20" s="17">
        <v>231.39</v>
      </c>
      <c r="G20" s="48">
        <f t="shared" si="0"/>
        <v>9.0824521325451588E-2</v>
      </c>
      <c r="H20" s="19">
        <f t="shared" si="1"/>
        <v>18.610000000000014</v>
      </c>
      <c r="I20" s="17">
        <v>236.93</v>
      </c>
      <c r="J20" s="48">
        <f t="shared" si="2"/>
        <v>9.441887341343376E-2</v>
      </c>
      <c r="K20" s="19">
        <f t="shared" si="3"/>
        <v>13.069999999999993</v>
      </c>
      <c r="L20" s="3">
        <v>231.79</v>
      </c>
      <c r="M20" s="48">
        <f t="shared" si="4"/>
        <v>9.3937564083339739E-2</v>
      </c>
      <c r="N20" s="19">
        <f t="shared" si="5"/>
        <v>18.210000000000008</v>
      </c>
      <c r="O20" s="4">
        <f t="shared" si="6"/>
        <v>700.11</v>
      </c>
      <c r="P20" s="48">
        <f t="shared" si="7"/>
        <v>9.3044056083460697E-2</v>
      </c>
      <c r="Q20" s="4">
        <f t="shared" si="8"/>
        <v>233.37</v>
      </c>
      <c r="R20" s="18">
        <f t="shared" si="9"/>
        <v>-16.629999999999995</v>
      </c>
    </row>
    <row r="21" spans="2:18" x14ac:dyDescent="0.3">
      <c r="C21" s="2" t="s">
        <v>2</v>
      </c>
      <c r="D21" s="17">
        <v>100</v>
      </c>
      <c r="E21" s="25">
        <v>3.90625E-2</v>
      </c>
      <c r="F21" s="17">
        <v>95.29</v>
      </c>
      <c r="G21" s="48">
        <f t="shared" si="0"/>
        <v>3.740295015818438E-2</v>
      </c>
      <c r="H21" s="19">
        <f t="shared" si="1"/>
        <v>4.7099999999999937</v>
      </c>
      <c r="I21" s="17">
        <v>94.34</v>
      </c>
      <c r="J21" s="48">
        <f t="shared" si="2"/>
        <v>3.7595393229322337E-2</v>
      </c>
      <c r="K21" s="19">
        <f t="shared" si="3"/>
        <v>5.6599999999999966</v>
      </c>
      <c r="L21" s="3">
        <v>101.39</v>
      </c>
      <c r="M21" s="48">
        <f t="shared" si="4"/>
        <v>4.1090338765304012E-2</v>
      </c>
      <c r="N21" s="19">
        <f t="shared" si="5"/>
        <v>-1.3900000000000006</v>
      </c>
      <c r="O21" s="4">
        <f t="shared" si="6"/>
        <v>291.02</v>
      </c>
      <c r="P21" s="48">
        <f t="shared" si="7"/>
        <v>3.8676324008239747E-2</v>
      </c>
      <c r="Q21" s="4">
        <f t="shared" si="8"/>
        <v>97.006666666666661</v>
      </c>
      <c r="R21" s="18">
        <f t="shared" si="9"/>
        <v>-2.9933333333333394</v>
      </c>
    </row>
    <row r="22" spans="2:18" x14ac:dyDescent="0.3">
      <c r="C22" s="2" t="s">
        <v>12</v>
      </c>
      <c r="D22" s="17">
        <v>75</v>
      </c>
      <c r="E22" s="25">
        <v>2.9296875E-2</v>
      </c>
      <c r="F22" s="17">
        <v>74.930000000000007</v>
      </c>
      <c r="G22" s="48">
        <f t="shared" si="0"/>
        <v>2.9411302921111927E-2</v>
      </c>
      <c r="H22" s="19">
        <f t="shared" si="1"/>
        <v>6.9999999999993179E-2</v>
      </c>
      <c r="I22" s="17">
        <v>81.400000000000006</v>
      </c>
      <c r="J22" s="48">
        <f t="shared" si="2"/>
        <v>3.243867933927113E-2</v>
      </c>
      <c r="K22" s="19">
        <f t="shared" si="3"/>
        <v>-6.4000000000000057</v>
      </c>
      <c r="L22" s="3">
        <v>79.34</v>
      </c>
      <c r="M22" s="48">
        <f t="shared" si="4"/>
        <v>3.2154132336909162E-2</v>
      </c>
      <c r="N22" s="19">
        <f t="shared" si="5"/>
        <v>-4.3400000000000034</v>
      </c>
      <c r="O22" s="4">
        <f t="shared" si="6"/>
        <v>235.67000000000002</v>
      </c>
      <c r="P22" s="48">
        <f t="shared" si="7"/>
        <v>3.1320353511861257E-2</v>
      </c>
      <c r="Q22" s="4">
        <f t="shared" si="8"/>
        <v>78.556666666666672</v>
      </c>
      <c r="R22" s="18">
        <f t="shared" si="9"/>
        <v>3.556666666666672</v>
      </c>
    </row>
    <row r="23" spans="2:18" x14ac:dyDescent="0.3">
      <c r="B23" s="41"/>
      <c r="C23" s="5" t="s">
        <v>13</v>
      </c>
      <c r="D23" s="20">
        <v>200</v>
      </c>
      <c r="E23" s="26">
        <v>7.8125E-2</v>
      </c>
      <c r="F23" s="20">
        <v>209.59</v>
      </c>
      <c r="G23" s="49">
        <f t="shared" si="0"/>
        <v>8.2267649529372058E-2</v>
      </c>
      <c r="H23" s="21">
        <f t="shared" si="1"/>
        <v>-9.5900000000000034</v>
      </c>
      <c r="I23" s="20">
        <v>181.02</v>
      </c>
      <c r="J23" s="49">
        <f t="shared" si="2"/>
        <v>7.2138203120329966E-2</v>
      </c>
      <c r="K23" s="21">
        <f t="shared" si="3"/>
        <v>18.97999999999999</v>
      </c>
      <c r="L23" s="6">
        <v>207.37</v>
      </c>
      <c r="M23" s="49">
        <f t="shared" si="4"/>
        <v>8.4040867440192249E-2</v>
      </c>
      <c r="N23" s="21">
        <f t="shared" si="5"/>
        <v>-7.3700000000000045</v>
      </c>
      <c r="O23" s="7">
        <f t="shared" si="6"/>
        <v>597.98</v>
      </c>
      <c r="P23" s="49">
        <f t="shared" si="7"/>
        <v>7.947106120007974E-2</v>
      </c>
      <c r="Q23" s="7">
        <f t="shared" si="8"/>
        <v>199.32666666666668</v>
      </c>
      <c r="R23" s="18">
        <f t="shared" si="9"/>
        <v>-0.6733333333333178</v>
      </c>
    </row>
    <row r="24" spans="2:18" x14ac:dyDescent="0.3">
      <c r="C24" s="2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0"/>
      <c r="Q24" s="30"/>
      <c r="R24" s="30"/>
    </row>
    <row r="25" spans="2:18" x14ac:dyDescent="0.3">
      <c r="B25" s="67" t="s">
        <v>20</v>
      </c>
      <c r="C25" s="68"/>
      <c r="D25" s="27">
        <f>SUM(D8:D9)</f>
        <v>3600</v>
      </c>
      <c r="E25" s="59"/>
      <c r="F25" s="27">
        <f>SUM(F8:F9)</f>
        <v>3715.73</v>
      </c>
      <c r="G25" s="53"/>
      <c r="H25" s="59"/>
      <c r="I25" s="27">
        <f>SUM(I8:I9)</f>
        <v>3835.68</v>
      </c>
      <c r="J25" s="53"/>
      <c r="K25" s="59"/>
      <c r="L25" s="27">
        <f>SUM(L8:L9)</f>
        <v>3494.76</v>
      </c>
      <c r="M25" s="53"/>
      <c r="N25" s="59"/>
      <c r="O25" s="27">
        <f>SUM(O8:O9)</f>
        <v>11046.17</v>
      </c>
      <c r="P25" s="52"/>
      <c r="Q25" s="53"/>
      <c r="R25" s="53"/>
    </row>
    <row r="26" spans="2:18" x14ac:dyDescent="0.3">
      <c r="B26" s="65" t="s">
        <v>19</v>
      </c>
      <c r="C26" s="66"/>
      <c r="D26" s="28">
        <f>SUM(D12:D23)</f>
        <v>2560</v>
      </c>
      <c r="E26" s="60"/>
      <c r="F26" s="28">
        <f>SUM(F12:F23)</f>
        <v>2547.66</v>
      </c>
      <c r="G26" s="55"/>
      <c r="H26" s="60"/>
      <c r="I26" s="28">
        <f>SUM(I12:I23)</f>
        <v>2509.35</v>
      </c>
      <c r="J26" s="55"/>
      <c r="K26" s="60"/>
      <c r="L26" s="28">
        <f>SUM(L12:L23)</f>
        <v>2467.4900000000002</v>
      </c>
      <c r="M26" s="55"/>
      <c r="N26" s="60"/>
      <c r="O26" s="28">
        <f>SUM(O12:O23)</f>
        <v>7524.5</v>
      </c>
      <c r="P26" s="54"/>
      <c r="Q26" s="55"/>
      <c r="R26" s="55"/>
    </row>
    <row r="27" spans="2:18" x14ac:dyDescent="0.3">
      <c r="B27" s="65" t="s">
        <v>21</v>
      </c>
      <c r="C27" s="66"/>
      <c r="D27" s="28">
        <f>D25-D26</f>
        <v>1040</v>
      </c>
      <c r="E27" s="60"/>
      <c r="F27" s="28">
        <f>F25-F26</f>
        <v>1168.0700000000002</v>
      </c>
      <c r="G27" s="55"/>
      <c r="H27" s="60"/>
      <c r="I27" s="28">
        <f>I25-I26</f>
        <v>1326.33</v>
      </c>
      <c r="J27" s="55"/>
      <c r="K27" s="60"/>
      <c r="L27" s="28">
        <f>L25-L26</f>
        <v>1027.27</v>
      </c>
      <c r="M27" s="55"/>
      <c r="N27" s="60"/>
      <c r="O27" s="28">
        <f>O25-O26</f>
        <v>3521.67</v>
      </c>
      <c r="P27" s="54"/>
      <c r="Q27" s="55"/>
      <c r="R27" s="55"/>
    </row>
    <row r="28" spans="2:18" x14ac:dyDescent="0.3">
      <c r="B28" s="69" t="s">
        <v>15</v>
      </c>
      <c r="C28" s="70"/>
      <c r="D28" s="29">
        <f>D27/D25</f>
        <v>0.28888888888888886</v>
      </c>
      <c r="E28" s="61"/>
      <c r="F28" s="29">
        <f>F27/F25</f>
        <v>0.31435814765873737</v>
      </c>
      <c r="G28" s="57"/>
      <c r="H28" s="61"/>
      <c r="I28" s="29">
        <f>I27/I25</f>
        <v>0.34578744837942688</v>
      </c>
      <c r="J28" s="57"/>
      <c r="K28" s="61"/>
      <c r="L28" s="29">
        <f>L27/L25</f>
        <v>0.29394579313028646</v>
      </c>
      <c r="M28" s="57"/>
      <c r="N28" s="61"/>
      <c r="O28" s="29">
        <f>O27/O25</f>
        <v>0.31881367025856022</v>
      </c>
      <c r="P28" s="56"/>
      <c r="Q28" s="57"/>
      <c r="R28" s="57"/>
    </row>
    <row r="29" spans="2:18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17">
    <mergeCell ref="O4:R4"/>
    <mergeCell ref="P25:R28"/>
    <mergeCell ref="C2:R2"/>
    <mergeCell ref="G25:H28"/>
    <mergeCell ref="J25:K28"/>
    <mergeCell ref="M25:N28"/>
    <mergeCell ref="E25:E28"/>
    <mergeCell ref="F4:H4"/>
    <mergeCell ref="I4:K4"/>
    <mergeCell ref="L4:N4"/>
    <mergeCell ref="B5:C5"/>
    <mergeCell ref="B7:C7"/>
    <mergeCell ref="B11:C11"/>
    <mergeCell ref="B25:C25"/>
    <mergeCell ref="B26:C26"/>
    <mergeCell ref="B27:C27"/>
    <mergeCell ref="B28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204A-289A-4EAB-A23E-96309D8770DA}">
  <dimension ref="B2:W33"/>
  <sheetViews>
    <sheetView topLeftCell="F1" workbookViewId="0">
      <selection activeCell="U28" sqref="U28:U30"/>
    </sheetView>
  </sheetViews>
  <sheetFormatPr defaultRowHeight="14.4" x14ac:dyDescent="0.3"/>
  <cols>
    <col min="1" max="1" width="3.44140625" style="31" customWidth="1"/>
    <col min="2" max="4" width="8.77734375" style="31" customWidth="1"/>
    <col min="5" max="5" width="12.77734375" style="31" customWidth="1"/>
    <col min="6" max="6" width="8.77734375" style="31" customWidth="1"/>
    <col min="7" max="7" width="16.77734375" style="31" customWidth="1"/>
    <col min="8" max="9" width="8.77734375" style="31" customWidth="1"/>
    <col min="10" max="10" width="12.77734375" style="31" customWidth="1"/>
    <col min="11" max="14" width="8.77734375" style="31" customWidth="1"/>
    <col min="15" max="15" width="7.44140625" style="31" bestFit="1" customWidth="1"/>
    <col min="16" max="17" width="12.77734375" style="31" customWidth="1"/>
    <col min="18" max="18" width="8.77734375" style="31" customWidth="1"/>
    <col min="19" max="19" width="3.44140625" style="31" customWidth="1"/>
    <col min="20" max="23" width="14.77734375" style="31" customWidth="1"/>
    <col min="24" max="16384" width="8.88671875" style="31"/>
  </cols>
  <sheetData>
    <row r="2" spans="2:23" ht="25.8" x14ac:dyDescent="0.3">
      <c r="B2" s="82" t="s">
        <v>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4" spans="2:23" ht="29.4" thickBot="1" x14ac:dyDescent="0.35">
      <c r="B4" s="9" t="s">
        <v>84</v>
      </c>
      <c r="C4" s="9" t="s">
        <v>27</v>
      </c>
      <c r="D4" s="9" t="s">
        <v>28</v>
      </c>
      <c r="E4" s="9" t="s">
        <v>29</v>
      </c>
      <c r="F4" s="10" t="s">
        <v>77</v>
      </c>
      <c r="G4" s="10" t="s">
        <v>76</v>
      </c>
      <c r="H4" s="10" t="s">
        <v>75</v>
      </c>
      <c r="I4" s="10" t="s">
        <v>74</v>
      </c>
      <c r="J4" s="10" t="s">
        <v>73</v>
      </c>
      <c r="K4" s="10" t="s">
        <v>72</v>
      </c>
      <c r="L4" s="10" t="s">
        <v>85</v>
      </c>
      <c r="M4" s="10" t="s">
        <v>78</v>
      </c>
      <c r="N4" s="10" t="s">
        <v>79</v>
      </c>
      <c r="O4" s="10" t="s">
        <v>80</v>
      </c>
      <c r="P4" s="10" t="s">
        <v>81</v>
      </c>
      <c r="Q4" s="10" t="s">
        <v>82</v>
      </c>
      <c r="R4" s="9" t="s">
        <v>31</v>
      </c>
      <c r="T4" s="10" t="s">
        <v>84</v>
      </c>
      <c r="U4" s="10" t="s">
        <v>29</v>
      </c>
      <c r="V4" s="10" t="s">
        <v>83</v>
      </c>
      <c r="W4" s="9" t="s">
        <v>30</v>
      </c>
    </row>
    <row r="5" spans="2:23" ht="15" thickTop="1" x14ac:dyDescent="0.3">
      <c r="B5" s="31">
        <v>59338</v>
      </c>
      <c r="C5" s="31" t="s">
        <v>32</v>
      </c>
      <c r="D5" s="31" t="s">
        <v>33</v>
      </c>
      <c r="E5" s="31" t="s">
        <v>34</v>
      </c>
      <c r="F5" s="31">
        <v>60601</v>
      </c>
      <c r="G5" s="31" t="s">
        <v>35</v>
      </c>
      <c r="H5" s="31">
        <v>3</v>
      </c>
      <c r="I5" s="31">
        <v>2.5</v>
      </c>
      <c r="J5" s="32">
        <v>450000</v>
      </c>
      <c r="K5" s="31">
        <v>1990</v>
      </c>
      <c r="L5" s="31" t="s">
        <v>36</v>
      </c>
      <c r="M5" s="31">
        <v>2</v>
      </c>
      <c r="N5" s="31">
        <v>30</v>
      </c>
      <c r="O5" s="31">
        <v>7500</v>
      </c>
      <c r="P5" s="31" t="s">
        <v>37</v>
      </c>
      <c r="Q5" s="31">
        <v>2015</v>
      </c>
      <c r="R5" s="31">
        <v>250</v>
      </c>
      <c r="T5" s="31">
        <v>40030</v>
      </c>
      <c r="U5" s="33" t="str">
        <f>VLOOKUP($T5,$B$5:$R$33,4)</f>
        <v>Wilmette</v>
      </c>
      <c r="V5" s="33">
        <f>VLOOKUP($T5,$B$5:$R$33,7)</f>
        <v>5</v>
      </c>
      <c r="W5" s="51">
        <f>VLOOKUP($T5,$B$5:$R$33,9)</f>
        <v>750000</v>
      </c>
    </row>
    <row r="6" spans="2:23" x14ac:dyDescent="0.3">
      <c r="B6" s="31">
        <v>94787</v>
      </c>
      <c r="C6" s="31" t="s">
        <v>32</v>
      </c>
      <c r="D6" s="31" t="s">
        <v>33</v>
      </c>
      <c r="E6" s="31" t="s">
        <v>34</v>
      </c>
      <c r="F6" s="31">
        <v>60602</v>
      </c>
      <c r="G6" s="31" t="s">
        <v>38</v>
      </c>
      <c r="H6" s="31">
        <v>4</v>
      </c>
      <c r="I6" s="31">
        <v>3</v>
      </c>
      <c r="J6" s="32">
        <v>600000</v>
      </c>
      <c r="K6" s="31">
        <v>1985</v>
      </c>
      <c r="L6" s="31" t="s">
        <v>36</v>
      </c>
      <c r="M6" s="31">
        <v>2</v>
      </c>
      <c r="N6" s="31">
        <v>45</v>
      </c>
      <c r="O6" s="31">
        <v>8500</v>
      </c>
      <c r="P6" s="31" t="s">
        <v>37</v>
      </c>
      <c r="Q6" s="31">
        <v>2018</v>
      </c>
      <c r="R6" s="31">
        <v>300</v>
      </c>
      <c r="T6" s="31">
        <v>28377</v>
      </c>
      <c r="U6" s="33" t="str">
        <f>VLOOKUP($T6,$B$5:$R$33,4)</f>
        <v>Chicago</v>
      </c>
      <c r="V6" s="33">
        <f>VLOOKUP($T6,$B$5:$R$33,7)</f>
        <v>2</v>
      </c>
      <c r="W6" s="51">
        <f>VLOOKUP($T6,$B$5:$R$33,9)</f>
        <v>300000</v>
      </c>
    </row>
    <row r="7" spans="2:23" x14ac:dyDescent="0.3">
      <c r="B7" s="31">
        <v>62143</v>
      </c>
      <c r="C7" s="31" t="s">
        <v>32</v>
      </c>
      <c r="D7" s="31" t="s">
        <v>33</v>
      </c>
      <c r="E7" s="31" t="s">
        <v>39</v>
      </c>
      <c r="F7" s="31">
        <v>60201</v>
      </c>
      <c r="G7" s="31" t="s">
        <v>40</v>
      </c>
      <c r="H7" s="31">
        <v>5</v>
      </c>
      <c r="I7" s="31">
        <v>4</v>
      </c>
      <c r="J7" s="32">
        <v>750000</v>
      </c>
      <c r="K7" s="31">
        <v>2005</v>
      </c>
      <c r="L7" s="31" t="s">
        <v>36</v>
      </c>
      <c r="M7" s="31">
        <v>3</v>
      </c>
      <c r="N7" s="31">
        <v>60</v>
      </c>
      <c r="O7" s="31">
        <v>10000</v>
      </c>
      <c r="P7" s="31" t="s">
        <v>37</v>
      </c>
      <c r="Q7" s="31">
        <v>2017</v>
      </c>
      <c r="R7" s="31">
        <v>350</v>
      </c>
      <c r="T7" s="31">
        <v>94787</v>
      </c>
      <c r="U7" s="33" t="str">
        <f>VLOOKUP($T7,$B$5:$R$33,4)</f>
        <v>Skokie</v>
      </c>
      <c r="V7" s="33">
        <f>VLOOKUP($T7,$B$5:$R$33,7)</f>
        <v>4</v>
      </c>
      <c r="W7" s="51">
        <f>VLOOKUP($T7,$B$5:$R$33,9)</f>
        <v>520000</v>
      </c>
    </row>
    <row r="8" spans="2:23" x14ac:dyDescent="0.3">
      <c r="B8" s="31">
        <v>29224</v>
      </c>
      <c r="C8" s="31" t="s">
        <v>32</v>
      </c>
      <c r="D8" s="31" t="s">
        <v>33</v>
      </c>
      <c r="E8" s="31" t="s">
        <v>41</v>
      </c>
      <c r="F8" s="31">
        <v>60301</v>
      </c>
      <c r="G8" s="31" t="s">
        <v>42</v>
      </c>
      <c r="H8" s="31">
        <v>3</v>
      </c>
      <c r="I8" s="31">
        <v>2</v>
      </c>
      <c r="J8" s="32">
        <v>350000</v>
      </c>
      <c r="K8" s="31">
        <v>1950</v>
      </c>
      <c r="L8" s="31" t="s">
        <v>36</v>
      </c>
      <c r="M8" s="31">
        <v>1</v>
      </c>
      <c r="N8" s="31">
        <v>20</v>
      </c>
      <c r="O8" s="31">
        <v>6000</v>
      </c>
      <c r="P8" s="31" t="s">
        <v>37</v>
      </c>
      <c r="Q8" s="31">
        <v>2010</v>
      </c>
      <c r="R8" s="31">
        <v>0</v>
      </c>
    </row>
    <row r="9" spans="2:23" x14ac:dyDescent="0.3">
      <c r="B9" s="31">
        <v>54556</v>
      </c>
      <c r="C9" s="31" t="s">
        <v>32</v>
      </c>
      <c r="D9" s="31" t="s">
        <v>33</v>
      </c>
      <c r="E9" s="31" t="s">
        <v>43</v>
      </c>
      <c r="F9" s="31">
        <v>60076</v>
      </c>
      <c r="G9" s="31" t="s">
        <v>44</v>
      </c>
      <c r="H9" s="31">
        <v>4</v>
      </c>
      <c r="I9" s="31">
        <v>2.5</v>
      </c>
      <c r="J9" s="32">
        <v>550000</v>
      </c>
      <c r="K9" s="31">
        <v>1988</v>
      </c>
      <c r="L9" s="31" t="s">
        <v>36</v>
      </c>
      <c r="M9" s="31">
        <v>2</v>
      </c>
      <c r="N9" s="31">
        <v>35</v>
      </c>
      <c r="O9" s="31">
        <v>7200</v>
      </c>
      <c r="P9" s="31" t="s">
        <v>37</v>
      </c>
      <c r="Q9" s="31">
        <v>2012</v>
      </c>
      <c r="R9" s="31">
        <v>0</v>
      </c>
    </row>
    <row r="10" spans="2:23" ht="14.4" customHeight="1" x14ac:dyDescent="0.3">
      <c r="B10" s="31">
        <v>1698</v>
      </c>
      <c r="C10" s="31" t="s">
        <v>32</v>
      </c>
      <c r="D10" s="31" t="s">
        <v>33</v>
      </c>
      <c r="E10" s="31" t="s">
        <v>45</v>
      </c>
      <c r="F10" s="31">
        <v>60091</v>
      </c>
      <c r="G10" s="31" t="s">
        <v>46</v>
      </c>
      <c r="H10" s="31">
        <v>5</v>
      </c>
      <c r="I10" s="31">
        <v>3.5</v>
      </c>
      <c r="J10" s="32">
        <v>850000</v>
      </c>
      <c r="K10" s="31">
        <v>1995</v>
      </c>
      <c r="L10" s="31" t="s">
        <v>36</v>
      </c>
      <c r="M10" s="31">
        <v>3</v>
      </c>
      <c r="N10" s="31">
        <v>50</v>
      </c>
      <c r="O10" s="31">
        <v>9500</v>
      </c>
      <c r="P10" s="31" t="s">
        <v>37</v>
      </c>
      <c r="Q10" s="31">
        <v>2019</v>
      </c>
      <c r="R10" s="31">
        <v>400</v>
      </c>
      <c r="T10" s="80" t="s">
        <v>201</v>
      </c>
      <c r="U10" s="80"/>
      <c r="V10" s="80" t="s">
        <v>200</v>
      </c>
      <c r="W10" s="80"/>
    </row>
    <row r="11" spans="2:23" ht="15" thickBot="1" x14ac:dyDescent="0.35">
      <c r="B11" s="31">
        <v>24755</v>
      </c>
      <c r="C11" s="31" t="s">
        <v>32</v>
      </c>
      <c r="D11" s="31" t="s">
        <v>33</v>
      </c>
      <c r="E11" s="31" t="s">
        <v>34</v>
      </c>
      <c r="F11" s="31">
        <v>60603</v>
      </c>
      <c r="G11" s="31" t="s">
        <v>47</v>
      </c>
      <c r="H11" s="31">
        <v>2</v>
      </c>
      <c r="I11" s="31">
        <v>1</v>
      </c>
      <c r="J11" s="32">
        <v>300000</v>
      </c>
      <c r="K11" s="31">
        <v>1920</v>
      </c>
      <c r="L11" s="31" t="s">
        <v>36</v>
      </c>
      <c r="M11" s="31">
        <v>1</v>
      </c>
      <c r="N11" s="31">
        <v>15</v>
      </c>
      <c r="O11" s="31">
        <v>5000</v>
      </c>
      <c r="P11" s="31" t="s">
        <v>48</v>
      </c>
      <c r="Q11" s="31">
        <v>2014</v>
      </c>
      <c r="R11" s="31">
        <v>500</v>
      </c>
      <c r="T11" s="78"/>
      <c r="U11" s="78"/>
      <c r="V11" s="78"/>
      <c r="W11" s="78"/>
    </row>
    <row r="12" spans="2:23" ht="15" thickTop="1" x14ac:dyDescent="0.3">
      <c r="B12" s="31">
        <v>69233</v>
      </c>
      <c r="C12" s="31" t="s">
        <v>32</v>
      </c>
      <c r="D12" s="31" t="s">
        <v>33</v>
      </c>
      <c r="E12" s="31" t="s">
        <v>34</v>
      </c>
      <c r="F12" s="31">
        <v>60604</v>
      </c>
      <c r="G12" s="31" t="s">
        <v>49</v>
      </c>
      <c r="H12" s="31">
        <v>1</v>
      </c>
      <c r="I12" s="31">
        <v>1</v>
      </c>
      <c r="J12" s="32">
        <v>200000</v>
      </c>
      <c r="K12" s="31">
        <v>1935</v>
      </c>
      <c r="L12" s="31" t="s">
        <v>50</v>
      </c>
      <c r="M12" s="31">
        <v>0</v>
      </c>
      <c r="N12" s="31">
        <v>10</v>
      </c>
      <c r="O12" s="31">
        <v>3500</v>
      </c>
      <c r="P12" s="31" t="s">
        <v>48</v>
      </c>
      <c r="Q12" s="31">
        <v>2012</v>
      </c>
      <c r="R12" s="31">
        <v>450</v>
      </c>
      <c r="T12" s="81">
        <f>LARGE($J$5:$J$33,1)</f>
        <v>850000</v>
      </c>
      <c r="U12" s="81"/>
      <c r="V12" s="81">
        <f>LARGE($J$5:$J$33,3)</f>
        <v>750000</v>
      </c>
      <c r="W12" s="81"/>
    </row>
    <row r="13" spans="2:23" x14ac:dyDescent="0.3">
      <c r="B13" s="31">
        <v>90108</v>
      </c>
      <c r="C13" s="31" t="s">
        <v>32</v>
      </c>
      <c r="D13" s="31" t="s">
        <v>33</v>
      </c>
      <c r="E13" s="31" t="s">
        <v>39</v>
      </c>
      <c r="F13" s="31">
        <v>60202</v>
      </c>
      <c r="G13" s="31" t="s">
        <v>51</v>
      </c>
      <c r="H13" s="31">
        <v>3</v>
      </c>
      <c r="I13" s="31">
        <v>2</v>
      </c>
      <c r="J13" s="32">
        <v>400000</v>
      </c>
      <c r="K13" s="31">
        <v>1965</v>
      </c>
      <c r="L13" s="31" t="s">
        <v>36</v>
      </c>
      <c r="M13" s="31">
        <v>1</v>
      </c>
      <c r="N13" s="31">
        <v>25</v>
      </c>
      <c r="O13" s="31">
        <v>5500</v>
      </c>
      <c r="P13" s="31" t="s">
        <v>37</v>
      </c>
      <c r="Q13" s="31">
        <v>2005</v>
      </c>
      <c r="R13" s="31">
        <v>0</v>
      </c>
      <c r="T13" s="76"/>
      <c r="U13" s="76"/>
      <c r="V13" s="76"/>
      <c r="W13" s="76"/>
    </row>
    <row r="14" spans="2:23" x14ac:dyDescent="0.3">
      <c r="B14" s="31">
        <v>20302</v>
      </c>
      <c r="C14" s="31" t="s">
        <v>32</v>
      </c>
      <c r="D14" s="31" t="s">
        <v>33</v>
      </c>
      <c r="E14" s="31" t="s">
        <v>41</v>
      </c>
      <c r="F14" s="31">
        <v>60302</v>
      </c>
      <c r="G14" s="31" t="s">
        <v>52</v>
      </c>
      <c r="H14" s="31">
        <v>4</v>
      </c>
      <c r="I14" s="31">
        <v>3</v>
      </c>
      <c r="J14" s="32">
        <v>500000</v>
      </c>
      <c r="K14" s="31">
        <v>1978</v>
      </c>
      <c r="L14" s="31" t="s">
        <v>36</v>
      </c>
      <c r="M14" s="31">
        <v>2</v>
      </c>
      <c r="N14" s="31">
        <v>40</v>
      </c>
      <c r="O14" s="31">
        <v>6800</v>
      </c>
      <c r="P14" s="31" t="s">
        <v>37</v>
      </c>
      <c r="Q14" s="31">
        <v>2015</v>
      </c>
      <c r="R14" s="31">
        <v>0</v>
      </c>
    </row>
    <row r="15" spans="2:23" x14ac:dyDescent="0.3">
      <c r="B15" s="31">
        <v>42019</v>
      </c>
      <c r="C15" s="31" t="s">
        <v>32</v>
      </c>
      <c r="D15" s="31" t="s">
        <v>33</v>
      </c>
      <c r="E15" s="31" t="s">
        <v>43</v>
      </c>
      <c r="F15" s="31">
        <v>60077</v>
      </c>
      <c r="G15" s="31" t="s">
        <v>53</v>
      </c>
      <c r="H15" s="31">
        <v>3</v>
      </c>
      <c r="I15" s="31">
        <v>2</v>
      </c>
      <c r="J15" s="32">
        <v>350000</v>
      </c>
      <c r="K15" s="31">
        <v>1980</v>
      </c>
      <c r="L15" s="31" t="s">
        <v>36</v>
      </c>
      <c r="M15" s="31">
        <v>1</v>
      </c>
      <c r="N15" s="31">
        <v>30</v>
      </c>
      <c r="O15" s="31">
        <v>6000</v>
      </c>
      <c r="P15" s="31" t="s">
        <v>37</v>
      </c>
      <c r="Q15" s="31">
        <v>2012</v>
      </c>
      <c r="R15" s="31">
        <v>0</v>
      </c>
      <c r="T15" s="34"/>
      <c r="U15" s="34"/>
      <c r="V15" s="34"/>
      <c r="W15" s="34"/>
    </row>
    <row r="16" spans="2:23" ht="14.4" customHeight="1" x14ac:dyDescent="0.3">
      <c r="B16" s="31">
        <v>28377</v>
      </c>
      <c r="C16" s="31" t="s">
        <v>32</v>
      </c>
      <c r="D16" s="31" t="s">
        <v>33</v>
      </c>
      <c r="E16" s="31" t="s">
        <v>45</v>
      </c>
      <c r="F16" s="31">
        <v>60092</v>
      </c>
      <c r="G16" s="31" t="s">
        <v>54</v>
      </c>
      <c r="H16" s="31">
        <v>4</v>
      </c>
      <c r="I16" s="31">
        <v>3</v>
      </c>
      <c r="J16" s="32">
        <v>650000</v>
      </c>
      <c r="K16" s="31">
        <v>1992</v>
      </c>
      <c r="L16" s="31" t="s">
        <v>36</v>
      </c>
      <c r="M16" s="31">
        <v>2</v>
      </c>
      <c r="N16" s="31">
        <v>55</v>
      </c>
      <c r="O16" s="31">
        <v>8000</v>
      </c>
      <c r="P16" s="31" t="s">
        <v>37</v>
      </c>
      <c r="Q16" s="31">
        <v>2016</v>
      </c>
      <c r="R16" s="31">
        <v>300</v>
      </c>
      <c r="T16" s="80" t="s">
        <v>195</v>
      </c>
      <c r="U16" s="80"/>
      <c r="V16" s="80"/>
      <c r="W16" s="80"/>
    </row>
    <row r="17" spans="2:23" x14ac:dyDescent="0.3">
      <c r="B17" s="31">
        <v>63678</v>
      </c>
      <c r="C17" s="31" t="s">
        <v>32</v>
      </c>
      <c r="D17" s="31" t="s">
        <v>33</v>
      </c>
      <c r="E17" s="31" t="s">
        <v>34</v>
      </c>
      <c r="F17" s="31">
        <v>60605</v>
      </c>
      <c r="G17" s="31" t="s">
        <v>55</v>
      </c>
      <c r="H17" s="31">
        <v>2</v>
      </c>
      <c r="I17" s="31">
        <v>2</v>
      </c>
      <c r="J17" s="32">
        <v>280000</v>
      </c>
      <c r="K17" s="31">
        <v>2000</v>
      </c>
      <c r="L17" s="31" t="s">
        <v>36</v>
      </c>
      <c r="M17" s="31">
        <v>1</v>
      </c>
      <c r="N17" s="31">
        <v>18</v>
      </c>
      <c r="O17" s="31">
        <v>4500</v>
      </c>
      <c r="P17" s="31" t="s">
        <v>48</v>
      </c>
      <c r="Q17" s="31">
        <v>2010</v>
      </c>
      <c r="R17" s="31">
        <v>350</v>
      </c>
      <c r="T17" s="75" t="s">
        <v>197</v>
      </c>
      <c r="U17" s="75" t="s">
        <v>196</v>
      </c>
      <c r="V17" s="75" t="s">
        <v>198</v>
      </c>
      <c r="W17" s="75" t="s">
        <v>199</v>
      </c>
    </row>
    <row r="18" spans="2:23" ht="15" thickBot="1" x14ac:dyDescent="0.35">
      <c r="B18" s="31">
        <v>31958</v>
      </c>
      <c r="C18" s="31" t="s">
        <v>32</v>
      </c>
      <c r="D18" s="31" t="s">
        <v>33</v>
      </c>
      <c r="E18" s="31" t="s">
        <v>34</v>
      </c>
      <c r="F18" s="31">
        <v>60606</v>
      </c>
      <c r="G18" s="31" t="s">
        <v>56</v>
      </c>
      <c r="H18" s="31">
        <v>1</v>
      </c>
      <c r="I18" s="31">
        <v>1</v>
      </c>
      <c r="J18" s="32">
        <v>190000</v>
      </c>
      <c r="K18" s="31">
        <v>1955</v>
      </c>
      <c r="L18" s="31" t="s">
        <v>50</v>
      </c>
      <c r="M18" s="31">
        <v>0</v>
      </c>
      <c r="N18" s="31">
        <v>12</v>
      </c>
      <c r="O18" s="31">
        <v>3500</v>
      </c>
      <c r="P18" s="31" t="s">
        <v>48</v>
      </c>
      <c r="Q18" s="31">
        <v>2015</v>
      </c>
      <c r="R18" s="31">
        <v>400</v>
      </c>
      <c r="T18" s="78"/>
      <c r="U18" s="79"/>
      <c r="V18" s="79"/>
      <c r="W18" s="78"/>
    </row>
    <row r="19" spans="2:23" ht="15" thickTop="1" x14ac:dyDescent="0.3">
      <c r="B19" s="31">
        <v>36527</v>
      </c>
      <c r="C19" s="31" t="s">
        <v>32</v>
      </c>
      <c r="D19" s="31" t="s">
        <v>33</v>
      </c>
      <c r="E19" s="31" t="s">
        <v>39</v>
      </c>
      <c r="F19" s="31">
        <v>60203</v>
      </c>
      <c r="G19" s="31" t="s">
        <v>57</v>
      </c>
      <c r="H19" s="31">
        <v>4</v>
      </c>
      <c r="I19" s="31">
        <v>3.5</v>
      </c>
      <c r="J19" s="32">
        <v>550000</v>
      </c>
      <c r="K19" s="31">
        <v>1986</v>
      </c>
      <c r="L19" s="31" t="s">
        <v>36</v>
      </c>
      <c r="M19" s="31">
        <v>2</v>
      </c>
      <c r="N19" s="31">
        <v>38</v>
      </c>
      <c r="O19" s="31">
        <v>7000</v>
      </c>
      <c r="P19" s="31" t="s">
        <v>37</v>
      </c>
      <c r="Q19" s="31">
        <v>2018</v>
      </c>
      <c r="R19" s="31">
        <v>0</v>
      </c>
      <c r="T19" s="71">
        <f>COUNTIFS(R5:R33,0)</f>
        <v>17</v>
      </c>
      <c r="U19" s="71">
        <f>COUNTIFS(M5:M33,3)</f>
        <v>4</v>
      </c>
      <c r="V19" s="71">
        <f>COUNTIFS(P5:P33,"Single Family")</f>
        <v>24</v>
      </c>
      <c r="W19" s="71">
        <f>COUNTIFS(L5:L33,"No")</f>
        <v>2</v>
      </c>
    </row>
    <row r="20" spans="2:23" x14ac:dyDescent="0.3">
      <c r="B20" s="31">
        <v>64326</v>
      </c>
      <c r="C20" s="31" t="s">
        <v>32</v>
      </c>
      <c r="D20" s="31" t="s">
        <v>33</v>
      </c>
      <c r="E20" s="31" t="s">
        <v>41</v>
      </c>
      <c r="F20" s="31">
        <v>60303</v>
      </c>
      <c r="G20" s="31" t="s">
        <v>58</v>
      </c>
      <c r="H20" s="31">
        <v>3</v>
      </c>
      <c r="I20" s="31">
        <v>2</v>
      </c>
      <c r="J20" s="32">
        <v>320000</v>
      </c>
      <c r="K20" s="31">
        <v>1960</v>
      </c>
      <c r="L20" s="31" t="s">
        <v>36</v>
      </c>
      <c r="M20" s="31">
        <v>1</v>
      </c>
      <c r="N20" s="31">
        <v>22</v>
      </c>
      <c r="O20" s="31">
        <v>5200</v>
      </c>
      <c r="P20" s="31" t="s">
        <v>37</v>
      </c>
      <c r="Q20" s="31">
        <v>2012</v>
      </c>
      <c r="R20" s="31">
        <v>0</v>
      </c>
      <c r="T20" s="72"/>
      <c r="U20" s="72"/>
      <c r="V20" s="72"/>
      <c r="W20" s="72"/>
    </row>
    <row r="21" spans="2:23" x14ac:dyDescent="0.3">
      <c r="B21" s="31">
        <v>40884</v>
      </c>
      <c r="C21" s="31" t="s">
        <v>32</v>
      </c>
      <c r="D21" s="31" t="s">
        <v>33</v>
      </c>
      <c r="E21" s="31" t="s">
        <v>43</v>
      </c>
      <c r="F21" s="31">
        <v>60078</v>
      </c>
      <c r="G21" s="31" t="s">
        <v>59</v>
      </c>
      <c r="H21" s="31">
        <v>2</v>
      </c>
      <c r="I21" s="31">
        <v>1</v>
      </c>
      <c r="J21" s="32">
        <v>270000</v>
      </c>
      <c r="K21" s="31">
        <v>1952</v>
      </c>
      <c r="L21" s="31" t="s">
        <v>36</v>
      </c>
      <c r="M21" s="31">
        <v>1</v>
      </c>
      <c r="N21" s="31">
        <v>28</v>
      </c>
      <c r="O21" s="31">
        <v>4800</v>
      </c>
      <c r="P21" s="31" t="s">
        <v>37</v>
      </c>
      <c r="Q21" s="31">
        <v>2014</v>
      </c>
      <c r="R21" s="31">
        <v>0</v>
      </c>
    </row>
    <row r="22" spans="2:23" x14ac:dyDescent="0.3">
      <c r="B22" s="31">
        <v>40030</v>
      </c>
      <c r="C22" s="31" t="s">
        <v>32</v>
      </c>
      <c r="D22" s="31" t="s">
        <v>33</v>
      </c>
      <c r="E22" s="31" t="s">
        <v>45</v>
      </c>
      <c r="F22" s="31">
        <v>60093</v>
      </c>
      <c r="G22" s="31" t="s">
        <v>60</v>
      </c>
      <c r="H22" s="31">
        <v>5</v>
      </c>
      <c r="I22" s="31">
        <v>4</v>
      </c>
      <c r="J22" s="32">
        <v>750000</v>
      </c>
      <c r="K22" s="31">
        <v>2002</v>
      </c>
      <c r="L22" s="31" t="s">
        <v>36</v>
      </c>
      <c r="M22" s="31">
        <v>3</v>
      </c>
      <c r="N22" s="31">
        <v>50</v>
      </c>
      <c r="O22" s="31">
        <v>9500</v>
      </c>
      <c r="P22" s="31" t="s">
        <v>37</v>
      </c>
      <c r="Q22" s="31">
        <v>2020</v>
      </c>
      <c r="R22" s="31">
        <v>400</v>
      </c>
    </row>
    <row r="23" spans="2:23" x14ac:dyDescent="0.3">
      <c r="B23" s="31">
        <v>61241</v>
      </c>
      <c r="C23" s="31" t="s">
        <v>32</v>
      </c>
      <c r="D23" s="31" t="s">
        <v>33</v>
      </c>
      <c r="E23" s="31" t="s">
        <v>34</v>
      </c>
      <c r="F23" s="31">
        <v>60607</v>
      </c>
      <c r="G23" s="31" t="s">
        <v>61</v>
      </c>
      <c r="H23" s="31">
        <v>3</v>
      </c>
      <c r="I23" s="31">
        <v>2.5</v>
      </c>
      <c r="J23" s="32">
        <v>480000</v>
      </c>
      <c r="K23" s="31">
        <v>1998</v>
      </c>
      <c r="L23" s="31" t="s">
        <v>36</v>
      </c>
      <c r="M23" s="31">
        <v>2</v>
      </c>
      <c r="N23" s="31">
        <v>35</v>
      </c>
      <c r="O23" s="31">
        <v>6000</v>
      </c>
      <c r="P23" s="31" t="s">
        <v>37</v>
      </c>
      <c r="Q23" s="31">
        <v>2016</v>
      </c>
      <c r="R23" s="31">
        <v>0</v>
      </c>
      <c r="T23" s="73" t="s">
        <v>205</v>
      </c>
      <c r="U23" s="73"/>
      <c r="V23" s="73"/>
      <c r="W23" s="73"/>
    </row>
    <row r="24" spans="2:23" ht="15" thickBot="1" x14ac:dyDescent="0.35">
      <c r="B24" s="31">
        <v>97313</v>
      </c>
      <c r="C24" s="31" t="s">
        <v>32</v>
      </c>
      <c r="D24" s="31" t="s">
        <v>33</v>
      </c>
      <c r="E24" s="31" t="s">
        <v>34</v>
      </c>
      <c r="F24" s="31">
        <v>60608</v>
      </c>
      <c r="G24" s="31" t="s">
        <v>62</v>
      </c>
      <c r="H24" s="31">
        <v>4</v>
      </c>
      <c r="I24" s="31">
        <v>3</v>
      </c>
      <c r="J24" s="32">
        <v>550000</v>
      </c>
      <c r="K24" s="31">
        <v>1975</v>
      </c>
      <c r="L24" s="31" t="s">
        <v>36</v>
      </c>
      <c r="M24" s="31">
        <v>2</v>
      </c>
      <c r="N24" s="31">
        <v>40</v>
      </c>
      <c r="O24" s="31">
        <v>7200</v>
      </c>
      <c r="P24" s="31" t="s">
        <v>37</v>
      </c>
      <c r="Q24" s="31">
        <v>2015</v>
      </c>
      <c r="R24" s="31">
        <v>0</v>
      </c>
      <c r="T24" s="44" t="s">
        <v>177</v>
      </c>
      <c r="U24" s="44" t="s">
        <v>34</v>
      </c>
      <c r="V24" s="44" t="s">
        <v>39</v>
      </c>
      <c r="W24" s="44" t="s">
        <v>41</v>
      </c>
    </row>
    <row r="25" spans="2:23" ht="15" customHeight="1" thickTop="1" x14ac:dyDescent="0.3">
      <c r="B25" s="31">
        <v>10499</v>
      </c>
      <c r="C25" s="31" t="s">
        <v>32</v>
      </c>
      <c r="D25" s="31" t="s">
        <v>33</v>
      </c>
      <c r="E25" s="31" t="s">
        <v>39</v>
      </c>
      <c r="F25" s="31">
        <v>60204</v>
      </c>
      <c r="G25" s="31" t="s">
        <v>63</v>
      </c>
      <c r="H25" s="31">
        <v>3</v>
      </c>
      <c r="I25" s="31">
        <v>2</v>
      </c>
      <c r="J25" s="32">
        <v>420000</v>
      </c>
      <c r="K25" s="31">
        <v>1968</v>
      </c>
      <c r="L25" s="31" t="s">
        <v>36</v>
      </c>
      <c r="M25" s="31">
        <v>2</v>
      </c>
      <c r="N25" s="31">
        <v>32</v>
      </c>
      <c r="O25" s="31">
        <v>5800</v>
      </c>
      <c r="P25" s="31" t="s">
        <v>37</v>
      </c>
      <c r="Q25" s="31">
        <v>2013</v>
      </c>
      <c r="R25" s="31">
        <v>0</v>
      </c>
      <c r="T25" s="74" t="s">
        <v>202</v>
      </c>
      <c r="U25" s="71">
        <f>COUNTIFS($E$5:$E$33,U24)</f>
        <v>10</v>
      </c>
      <c r="V25" s="71">
        <f>COUNTIFS($E$5:$E$33,V24)</f>
        <v>5</v>
      </c>
      <c r="W25" s="71">
        <f>COUNTIFS($E$5:$E$33,W24)</f>
        <v>5</v>
      </c>
    </row>
    <row r="26" spans="2:23" x14ac:dyDescent="0.3">
      <c r="B26" s="31">
        <v>62897</v>
      </c>
      <c r="C26" s="31" t="s">
        <v>32</v>
      </c>
      <c r="D26" s="31" t="s">
        <v>33</v>
      </c>
      <c r="E26" s="31" t="s">
        <v>41</v>
      </c>
      <c r="F26" s="31">
        <v>60304</v>
      </c>
      <c r="G26" s="31" t="s">
        <v>64</v>
      </c>
      <c r="H26" s="31">
        <v>2</v>
      </c>
      <c r="I26" s="31">
        <v>1</v>
      </c>
      <c r="J26" s="32">
        <v>300000</v>
      </c>
      <c r="K26" s="31">
        <v>1955</v>
      </c>
      <c r="L26" s="31" t="s">
        <v>36</v>
      </c>
      <c r="M26" s="31">
        <v>1</v>
      </c>
      <c r="N26" s="31">
        <v>18</v>
      </c>
      <c r="O26" s="31">
        <v>5000</v>
      </c>
      <c r="P26" s="31" t="s">
        <v>37</v>
      </c>
      <c r="Q26" s="31">
        <v>2011</v>
      </c>
      <c r="R26" s="31">
        <v>0</v>
      </c>
      <c r="T26" s="75"/>
      <c r="U26" s="72"/>
      <c r="V26" s="72"/>
      <c r="W26" s="72"/>
    </row>
    <row r="27" spans="2:23" x14ac:dyDescent="0.3">
      <c r="B27" s="31">
        <v>98020</v>
      </c>
      <c r="C27" s="31" t="s">
        <v>32</v>
      </c>
      <c r="D27" s="31" t="s">
        <v>33</v>
      </c>
      <c r="E27" s="31" t="s">
        <v>43</v>
      </c>
      <c r="F27" s="31">
        <v>60079</v>
      </c>
      <c r="G27" s="31" t="s">
        <v>65</v>
      </c>
      <c r="H27" s="31">
        <v>4</v>
      </c>
      <c r="I27" s="31">
        <v>2.5</v>
      </c>
      <c r="J27" s="32">
        <v>520000</v>
      </c>
      <c r="K27" s="31">
        <v>1992</v>
      </c>
      <c r="L27" s="31" t="s">
        <v>36</v>
      </c>
      <c r="M27" s="31">
        <v>2</v>
      </c>
      <c r="N27" s="31">
        <v>38</v>
      </c>
      <c r="O27" s="31">
        <v>6800</v>
      </c>
      <c r="P27" s="31" t="s">
        <v>37</v>
      </c>
      <c r="Q27" s="31">
        <v>2017</v>
      </c>
      <c r="R27" s="31">
        <v>0</v>
      </c>
      <c r="T27" s="75"/>
      <c r="U27" s="72"/>
      <c r="V27" s="72"/>
      <c r="W27" s="72"/>
    </row>
    <row r="28" spans="2:23" ht="14.4" customHeight="1" x14ac:dyDescent="0.3">
      <c r="B28" s="31">
        <v>59158</v>
      </c>
      <c r="C28" s="31" t="s">
        <v>32</v>
      </c>
      <c r="D28" s="31" t="s">
        <v>33</v>
      </c>
      <c r="E28" s="31" t="s">
        <v>45</v>
      </c>
      <c r="F28" s="31">
        <v>60094</v>
      </c>
      <c r="G28" s="31" t="s">
        <v>66</v>
      </c>
      <c r="H28" s="31">
        <v>6</v>
      </c>
      <c r="I28" s="31">
        <v>4.5</v>
      </c>
      <c r="J28" s="32">
        <v>800000</v>
      </c>
      <c r="K28" s="31">
        <v>2006</v>
      </c>
      <c r="L28" s="31" t="s">
        <v>36</v>
      </c>
      <c r="M28" s="31">
        <v>3</v>
      </c>
      <c r="N28" s="31">
        <v>55</v>
      </c>
      <c r="O28" s="31">
        <v>12000</v>
      </c>
      <c r="P28" s="31" t="s">
        <v>37</v>
      </c>
      <c r="Q28" s="31">
        <v>2021</v>
      </c>
      <c r="R28" s="31">
        <v>500</v>
      </c>
      <c r="T28" s="75" t="s">
        <v>203</v>
      </c>
      <c r="U28" s="76">
        <f>AVERAGEIFS($J$5:$J$33,$E$5:$E$33,U24)</f>
        <v>380000</v>
      </c>
      <c r="V28" s="76">
        <f>AVERAGEIFS($J$5:$J$33,$E$5:$E$33,V24)</f>
        <v>534000</v>
      </c>
      <c r="W28" s="76">
        <f>AVERAGEIFS($J$5:$J$33,$E$5:$E$33,W24)</f>
        <v>390000</v>
      </c>
    </row>
    <row r="29" spans="2:23" x14ac:dyDescent="0.3">
      <c r="B29" s="31">
        <v>57720</v>
      </c>
      <c r="C29" s="31" t="s">
        <v>32</v>
      </c>
      <c r="D29" s="31" t="s">
        <v>33</v>
      </c>
      <c r="E29" s="31" t="s">
        <v>34</v>
      </c>
      <c r="F29" s="31">
        <v>60609</v>
      </c>
      <c r="G29" s="31" t="s">
        <v>67</v>
      </c>
      <c r="H29" s="31">
        <v>3</v>
      </c>
      <c r="I29" s="31">
        <v>2</v>
      </c>
      <c r="J29" s="32">
        <v>350000</v>
      </c>
      <c r="K29" s="31">
        <v>1985</v>
      </c>
      <c r="L29" s="31" t="s">
        <v>36</v>
      </c>
      <c r="M29" s="31">
        <v>2</v>
      </c>
      <c r="N29" s="31">
        <v>30</v>
      </c>
      <c r="O29" s="31">
        <v>6000</v>
      </c>
      <c r="P29" s="31" t="s">
        <v>37</v>
      </c>
      <c r="Q29" s="31">
        <v>2016</v>
      </c>
      <c r="R29" s="31">
        <v>0</v>
      </c>
      <c r="T29" s="75"/>
      <c r="U29" s="76"/>
      <c r="V29" s="76"/>
      <c r="W29" s="76"/>
    </row>
    <row r="30" spans="2:23" x14ac:dyDescent="0.3">
      <c r="B30" s="31">
        <v>44957</v>
      </c>
      <c r="C30" s="31" t="s">
        <v>32</v>
      </c>
      <c r="D30" s="31" t="s">
        <v>33</v>
      </c>
      <c r="E30" s="31" t="s">
        <v>34</v>
      </c>
      <c r="F30" s="31">
        <v>60610</v>
      </c>
      <c r="G30" s="31" t="s">
        <v>68</v>
      </c>
      <c r="H30" s="31">
        <v>2</v>
      </c>
      <c r="I30" s="31">
        <v>2</v>
      </c>
      <c r="J30" s="32">
        <v>400000</v>
      </c>
      <c r="K30" s="31">
        <v>1970</v>
      </c>
      <c r="L30" s="31" t="s">
        <v>36</v>
      </c>
      <c r="M30" s="31">
        <v>1</v>
      </c>
      <c r="N30" s="31">
        <v>25</v>
      </c>
      <c r="O30" s="31">
        <v>5500</v>
      </c>
      <c r="P30" s="31" t="s">
        <v>48</v>
      </c>
      <c r="Q30" s="31">
        <v>2013</v>
      </c>
      <c r="R30" s="31">
        <v>450</v>
      </c>
      <c r="T30" s="75"/>
      <c r="U30" s="76"/>
      <c r="V30" s="76"/>
      <c r="W30" s="76"/>
    </row>
    <row r="31" spans="2:23" ht="14.4" customHeight="1" x14ac:dyDescent="0.3">
      <c r="B31" s="31">
        <v>1519</v>
      </c>
      <c r="C31" s="31" t="s">
        <v>32</v>
      </c>
      <c r="D31" s="31" t="s">
        <v>33</v>
      </c>
      <c r="E31" s="31" t="s">
        <v>39</v>
      </c>
      <c r="F31" s="31">
        <v>60205</v>
      </c>
      <c r="G31" s="31" t="s">
        <v>69</v>
      </c>
      <c r="H31" s="31">
        <v>4</v>
      </c>
      <c r="I31" s="31">
        <v>3</v>
      </c>
      <c r="J31" s="32">
        <v>550000</v>
      </c>
      <c r="K31" s="31">
        <v>1990</v>
      </c>
      <c r="L31" s="31" t="s">
        <v>36</v>
      </c>
      <c r="M31" s="31">
        <v>2</v>
      </c>
      <c r="N31" s="31">
        <v>38</v>
      </c>
      <c r="O31" s="31">
        <v>7200</v>
      </c>
      <c r="P31" s="31" t="s">
        <v>37</v>
      </c>
      <c r="Q31" s="31">
        <v>2018</v>
      </c>
      <c r="R31" s="31">
        <v>0</v>
      </c>
      <c r="T31" s="75" t="s">
        <v>204</v>
      </c>
      <c r="U31" s="77">
        <f>AVERAGEIFS($N$5:$N$33,$E$5:$E$33,U24)</f>
        <v>26</v>
      </c>
      <c r="V31" s="77">
        <f>AVERAGEIFS($N$5:$N$33,$E$5:$E$33,V24)</f>
        <v>38.6</v>
      </c>
      <c r="W31" s="77">
        <f>AVERAGEIFS($N$5:$N$33,$E$5:$E$33,W24)</f>
        <v>27</v>
      </c>
    </row>
    <row r="32" spans="2:23" x14ac:dyDescent="0.3">
      <c r="B32" s="31">
        <v>24877</v>
      </c>
      <c r="C32" s="31" t="s">
        <v>32</v>
      </c>
      <c r="D32" s="31" t="s">
        <v>33</v>
      </c>
      <c r="E32" s="31" t="s">
        <v>41</v>
      </c>
      <c r="F32" s="31">
        <v>60305</v>
      </c>
      <c r="G32" s="31" t="s">
        <v>70</v>
      </c>
      <c r="H32" s="31">
        <v>3</v>
      </c>
      <c r="I32" s="31">
        <v>2.5</v>
      </c>
      <c r="J32" s="32">
        <v>480000</v>
      </c>
      <c r="K32" s="31">
        <v>1982</v>
      </c>
      <c r="L32" s="31" t="s">
        <v>36</v>
      </c>
      <c r="M32" s="31">
        <v>2</v>
      </c>
      <c r="N32" s="31">
        <v>35</v>
      </c>
      <c r="O32" s="31">
        <v>6000</v>
      </c>
      <c r="P32" s="31" t="s">
        <v>37</v>
      </c>
      <c r="Q32" s="31">
        <v>2014</v>
      </c>
      <c r="R32" s="31">
        <v>0</v>
      </c>
      <c r="T32" s="75"/>
      <c r="U32" s="77"/>
      <c r="V32" s="77"/>
      <c r="W32" s="77"/>
    </row>
    <row r="33" spans="2:23" x14ac:dyDescent="0.3">
      <c r="B33" s="31">
        <v>35025</v>
      </c>
      <c r="C33" s="31" t="s">
        <v>32</v>
      </c>
      <c r="D33" s="31" t="s">
        <v>33</v>
      </c>
      <c r="E33" s="31" t="s">
        <v>43</v>
      </c>
      <c r="F33" s="31">
        <v>60080</v>
      </c>
      <c r="G33" s="31" t="s">
        <v>71</v>
      </c>
      <c r="H33" s="31">
        <v>4</v>
      </c>
      <c r="I33" s="31">
        <v>2.5</v>
      </c>
      <c r="J33" s="32">
        <v>520000</v>
      </c>
      <c r="K33" s="31">
        <v>1995</v>
      </c>
      <c r="L33" s="31" t="s">
        <v>36</v>
      </c>
      <c r="M33" s="31">
        <v>2</v>
      </c>
      <c r="N33" s="31">
        <v>40</v>
      </c>
      <c r="O33" s="31">
        <v>6800</v>
      </c>
      <c r="P33" s="31" t="s">
        <v>37</v>
      </c>
      <c r="Q33" s="31">
        <v>2019</v>
      </c>
      <c r="R33" s="31">
        <v>0</v>
      </c>
      <c r="T33" s="75"/>
      <c r="U33" s="77"/>
      <c r="V33" s="77"/>
      <c r="W33" s="77"/>
    </row>
  </sheetData>
  <mergeCells count="27">
    <mergeCell ref="T12:U13"/>
    <mergeCell ref="V12:W13"/>
    <mergeCell ref="B2:W2"/>
    <mergeCell ref="T10:U11"/>
    <mergeCell ref="V10:W11"/>
    <mergeCell ref="T17:T18"/>
    <mergeCell ref="U17:U18"/>
    <mergeCell ref="V17:V18"/>
    <mergeCell ref="W17:W18"/>
    <mergeCell ref="T16:W16"/>
    <mergeCell ref="W25:W27"/>
    <mergeCell ref="U28:U30"/>
    <mergeCell ref="V28:V30"/>
    <mergeCell ref="W28:W30"/>
    <mergeCell ref="U31:U33"/>
    <mergeCell ref="V31:V33"/>
    <mergeCell ref="W31:W33"/>
    <mergeCell ref="T25:T27"/>
    <mergeCell ref="T28:T30"/>
    <mergeCell ref="T31:T33"/>
    <mergeCell ref="U25:U27"/>
    <mergeCell ref="V25:V27"/>
    <mergeCell ref="T19:T20"/>
    <mergeCell ref="U19:U20"/>
    <mergeCell ref="V19:V20"/>
    <mergeCell ref="W19:W20"/>
    <mergeCell ref="T23:W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8F-0335-4CAC-9AA9-9D790F1F5F3E}">
  <dimension ref="B2:T35"/>
  <sheetViews>
    <sheetView tabSelected="1" workbookViewId="0">
      <selection activeCell="A2" sqref="A2"/>
    </sheetView>
  </sheetViews>
  <sheetFormatPr defaultRowHeight="14.4" x14ac:dyDescent="0.3"/>
  <cols>
    <col min="1" max="1" width="3.5546875" style="1" customWidth="1"/>
    <col min="2" max="2" width="12.77734375" style="1" customWidth="1"/>
    <col min="3" max="3" width="20.77734375" style="1" customWidth="1"/>
    <col min="4" max="4" width="22.77734375" style="1" customWidth="1"/>
    <col min="5" max="9" width="12.77734375" style="1" customWidth="1"/>
    <col min="10" max="13" width="8.88671875" style="1"/>
    <col min="14" max="14" width="3.5546875" style="1" customWidth="1"/>
    <col min="15" max="17" width="18.77734375" style="1" customWidth="1"/>
    <col min="18" max="18" width="3.5546875" style="1" customWidth="1"/>
    <col min="19" max="20" width="12.77734375" style="1" customWidth="1"/>
    <col min="21" max="16384" width="8.88671875" style="1"/>
  </cols>
  <sheetData>
    <row r="2" spans="2:20" ht="25.8" x14ac:dyDescent="0.5">
      <c r="C2" s="58" t="s">
        <v>175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2:20" ht="19.95" customHeight="1" x14ac:dyDescent="0.3">
      <c r="B4" s="73" t="s">
        <v>169</v>
      </c>
      <c r="C4" s="73" t="s">
        <v>170</v>
      </c>
      <c r="D4" s="73" t="s">
        <v>168</v>
      </c>
      <c r="E4" s="37" t="s">
        <v>167</v>
      </c>
      <c r="F4" s="37" t="s">
        <v>166</v>
      </c>
      <c r="G4" s="37" t="s">
        <v>165</v>
      </c>
      <c r="H4" s="37" t="s">
        <v>163</v>
      </c>
      <c r="I4" s="37" t="s">
        <v>164</v>
      </c>
      <c r="J4" s="73" t="s">
        <v>171</v>
      </c>
      <c r="K4" s="73" t="s">
        <v>172</v>
      </c>
      <c r="L4" s="80" t="s">
        <v>206</v>
      </c>
      <c r="M4" s="80" t="s">
        <v>173</v>
      </c>
      <c r="O4" s="80" t="s">
        <v>179</v>
      </c>
      <c r="P4" s="80" t="s">
        <v>180</v>
      </c>
      <c r="Q4" s="80" t="s">
        <v>181</v>
      </c>
      <c r="S4" s="80" t="s">
        <v>207</v>
      </c>
      <c r="T4" s="80"/>
    </row>
    <row r="5" spans="2:20" ht="19.95" customHeight="1" thickBot="1" x14ac:dyDescent="0.35">
      <c r="B5" s="79"/>
      <c r="C5" s="79"/>
      <c r="D5" s="79"/>
      <c r="E5" s="42">
        <v>0.1</v>
      </c>
      <c r="F5" s="42">
        <v>0.2</v>
      </c>
      <c r="G5" s="42">
        <v>0.3</v>
      </c>
      <c r="H5" s="42">
        <v>0.4</v>
      </c>
      <c r="I5" s="42">
        <v>1</v>
      </c>
      <c r="J5" s="79"/>
      <c r="K5" s="79"/>
      <c r="L5" s="79"/>
      <c r="M5" s="79"/>
      <c r="O5" s="78"/>
      <c r="P5" s="78"/>
      <c r="Q5" s="78"/>
      <c r="S5" s="35" t="s">
        <v>208</v>
      </c>
      <c r="T5" s="35" t="s">
        <v>194</v>
      </c>
    </row>
    <row r="6" spans="2:20" ht="19.95" customHeight="1" thickTop="1" x14ac:dyDescent="0.3">
      <c r="B6" s="31" t="s">
        <v>88</v>
      </c>
      <c r="C6" s="2" t="s">
        <v>87</v>
      </c>
      <c r="D6" s="2" t="s">
        <v>89</v>
      </c>
      <c r="E6" s="31">
        <v>90</v>
      </c>
      <c r="F6" s="31">
        <v>85</v>
      </c>
      <c r="G6" s="31">
        <v>55</v>
      </c>
      <c r="H6" s="31">
        <v>88</v>
      </c>
      <c r="I6" s="31">
        <v>1</v>
      </c>
      <c r="J6" s="33">
        <f>E6*$E$5+F6*$F$5+G6*$G$5+H6*$H$5</f>
        <v>77.7</v>
      </c>
      <c r="K6" s="33">
        <f>RANK(J6,$J$6:$J$35,0)</f>
        <v>26</v>
      </c>
      <c r="L6" s="33" t="str">
        <f>IF(J6&gt;=$T$6,"Pass","Fail")</f>
        <v>Pass</v>
      </c>
      <c r="M6" s="45" t="str">
        <f>IF(J6&gt;=$T$11,$S$11,IF(J6&gt;=$T$12,$S$12,IF(J6&gt;=$T$13,$S$13,IF(J6&gt;=$T$14,$S$14,$S$15))))</f>
        <v>C</v>
      </c>
      <c r="O6" s="87">
        <f>AVERAGE(J6:J35)</f>
        <v>84.063333333333333</v>
      </c>
      <c r="P6" s="85">
        <f>MEDIAN(J6:J35)</f>
        <v>87.550000000000011</v>
      </c>
      <c r="Q6" s="85">
        <f>MODE(J6:J35)</f>
        <v>88.4</v>
      </c>
      <c r="S6" s="31" t="s">
        <v>209</v>
      </c>
      <c r="T6" s="31">
        <v>70</v>
      </c>
    </row>
    <row r="7" spans="2:20" ht="19.95" customHeight="1" x14ac:dyDescent="0.3">
      <c r="B7" s="31" t="s">
        <v>91</v>
      </c>
      <c r="C7" s="2" t="s">
        <v>90</v>
      </c>
      <c r="D7" s="2" t="s">
        <v>92</v>
      </c>
      <c r="E7" s="31">
        <v>95</v>
      </c>
      <c r="F7" s="31">
        <v>92</v>
      </c>
      <c r="G7" s="31">
        <v>80</v>
      </c>
      <c r="H7" s="31">
        <v>91</v>
      </c>
      <c r="I7" s="31">
        <v>1</v>
      </c>
      <c r="J7" s="33">
        <f t="shared" ref="J7:J35" si="0">E7*$E$5+F7*$F$5+G7*$G$5+H7*$H$5</f>
        <v>88.300000000000011</v>
      </c>
      <c r="K7" s="33">
        <f>RANK(J7,$J$6:$J$35,0)</f>
        <v>14</v>
      </c>
      <c r="L7" s="33" t="str">
        <f t="shared" ref="L7:L35" si="1">IF(J7&gt;=$T$6,"Pass","Fail")</f>
        <v>Pass</v>
      </c>
      <c r="M7" s="45" t="str">
        <f t="shared" ref="M7:M35" si="2">IF(J7&gt;=$T$11,$S$11,IF(J7&gt;=$T$12,$S$12,IF(J7&gt;=$T$13,$S$13,IF(J7&gt;=$T$14,$S$14,$S$15))))</f>
        <v>B</v>
      </c>
      <c r="O7" s="88"/>
      <c r="P7" s="86"/>
      <c r="Q7" s="86"/>
      <c r="S7" s="31" t="s">
        <v>210</v>
      </c>
      <c r="T7" s="31" t="s">
        <v>192</v>
      </c>
    </row>
    <row r="8" spans="2:20" ht="19.95" customHeight="1" x14ac:dyDescent="0.3">
      <c r="B8" s="31" t="s">
        <v>94</v>
      </c>
      <c r="C8" s="2" t="s">
        <v>93</v>
      </c>
      <c r="D8" s="2" t="s">
        <v>95</v>
      </c>
      <c r="E8" s="31">
        <v>88</v>
      </c>
      <c r="F8" s="31">
        <v>76</v>
      </c>
      <c r="G8" s="31">
        <v>82</v>
      </c>
      <c r="H8" s="31">
        <v>79</v>
      </c>
      <c r="I8" s="31">
        <v>0</v>
      </c>
      <c r="J8" s="33">
        <f t="shared" si="0"/>
        <v>80.199999999999989</v>
      </c>
      <c r="K8" s="33">
        <f t="shared" ref="K8:K35" si="3">RANK(J8,$J$6:$J$35,0)</f>
        <v>24</v>
      </c>
      <c r="L8" s="33" t="str">
        <f t="shared" si="1"/>
        <v>Pass</v>
      </c>
      <c r="M8" s="45" t="str">
        <f t="shared" si="2"/>
        <v>B</v>
      </c>
      <c r="O8" s="36"/>
      <c r="S8" s="31"/>
      <c r="T8" s="31"/>
    </row>
    <row r="9" spans="2:20" ht="19.95" customHeight="1" x14ac:dyDescent="0.3">
      <c r="B9" s="31" t="s">
        <v>97</v>
      </c>
      <c r="C9" s="2" t="s">
        <v>96</v>
      </c>
      <c r="D9" s="2" t="s">
        <v>98</v>
      </c>
      <c r="E9" s="31">
        <v>92</v>
      </c>
      <c r="F9" s="31">
        <v>88</v>
      </c>
      <c r="G9" s="31">
        <v>95</v>
      </c>
      <c r="H9" s="31">
        <v>99</v>
      </c>
      <c r="I9" s="31">
        <v>1</v>
      </c>
      <c r="J9" s="33">
        <f t="shared" si="0"/>
        <v>94.9</v>
      </c>
      <c r="K9" s="33">
        <f t="shared" si="3"/>
        <v>1</v>
      </c>
      <c r="L9" s="33" t="str">
        <f t="shared" si="1"/>
        <v>Pass</v>
      </c>
      <c r="M9" s="45" t="str">
        <f t="shared" si="2"/>
        <v>A</v>
      </c>
      <c r="O9" s="80" t="s">
        <v>177</v>
      </c>
      <c r="P9" s="80" t="s">
        <v>185</v>
      </c>
      <c r="Q9" s="80" t="s">
        <v>176</v>
      </c>
      <c r="S9" s="80" t="s">
        <v>193</v>
      </c>
      <c r="T9" s="80"/>
    </row>
    <row r="10" spans="2:20" ht="19.95" customHeight="1" thickBot="1" x14ac:dyDescent="0.35">
      <c r="B10" s="31" t="s">
        <v>100</v>
      </c>
      <c r="C10" s="2" t="s">
        <v>99</v>
      </c>
      <c r="D10" s="2" t="s">
        <v>101</v>
      </c>
      <c r="E10" s="31">
        <v>89</v>
      </c>
      <c r="F10" s="31">
        <v>48</v>
      </c>
      <c r="G10" s="31">
        <v>86</v>
      </c>
      <c r="H10" s="31">
        <v>92</v>
      </c>
      <c r="I10" s="31">
        <v>1</v>
      </c>
      <c r="J10" s="33">
        <f t="shared" si="0"/>
        <v>81.099999999999994</v>
      </c>
      <c r="K10" s="33">
        <f t="shared" si="3"/>
        <v>23</v>
      </c>
      <c r="L10" s="33" t="str">
        <f t="shared" si="1"/>
        <v>Pass</v>
      </c>
      <c r="M10" s="45" t="str">
        <f t="shared" si="2"/>
        <v>B</v>
      </c>
      <c r="O10" s="78"/>
      <c r="P10" s="78"/>
      <c r="Q10" s="78"/>
      <c r="S10" s="35" t="s">
        <v>186</v>
      </c>
      <c r="T10" s="35" t="s">
        <v>194</v>
      </c>
    </row>
    <row r="11" spans="2:20" ht="19.95" customHeight="1" thickTop="1" x14ac:dyDescent="0.3">
      <c r="B11" s="31" t="s">
        <v>103</v>
      </c>
      <c r="C11" s="2" t="s">
        <v>102</v>
      </c>
      <c r="D11" s="2" t="s">
        <v>104</v>
      </c>
      <c r="E11" s="31">
        <v>91</v>
      </c>
      <c r="F11" s="31">
        <v>78</v>
      </c>
      <c r="G11" s="31">
        <v>80</v>
      </c>
      <c r="H11" s="31">
        <v>87</v>
      </c>
      <c r="I11" s="31">
        <v>1</v>
      </c>
      <c r="J11" s="33">
        <f t="shared" si="0"/>
        <v>83.5</v>
      </c>
      <c r="K11" s="33">
        <f t="shared" si="3"/>
        <v>21</v>
      </c>
      <c r="L11" s="33" t="str">
        <f t="shared" si="1"/>
        <v>Pass</v>
      </c>
      <c r="M11" s="45" t="str">
        <f t="shared" si="2"/>
        <v>B</v>
      </c>
      <c r="O11" s="74" t="s">
        <v>182</v>
      </c>
      <c r="P11" s="71">
        <f>COUNTIFS($I$6:$I$35,1)</f>
        <v>23</v>
      </c>
      <c r="Q11" s="71">
        <f>COUNTIFS($I$6:$I$35,0)</f>
        <v>7</v>
      </c>
      <c r="S11" s="31" t="s">
        <v>187</v>
      </c>
      <c r="T11" s="31">
        <v>90</v>
      </c>
    </row>
    <row r="12" spans="2:20" ht="19.95" customHeight="1" x14ac:dyDescent="0.3">
      <c r="B12" s="31" t="s">
        <v>106</v>
      </c>
      <c r="C12" s="2" t="s">
        <v>105</v>
      </c>
      <c r="D12" s="2" t="s">
        <v>107</v>
      </c>
      <c r="E12" s="31">
        <v>94</v>
      </c>
      <c r="F12" s="31">
        <v>96</v>
      </c>
      <c r="G12" s="31">
        <v>89</v>
      </c>
      <c r="H12" s="31">
        <v>94</v>
      </c>
      <c r="I12" s="31">
        <v>0</v>
      </c>
      <c r="J12" s="33">
        <f t="shared" si="0"/>
        <v>92.9</v>
      </c>
      <c r="K12" s="33">
        <f t="shared" si="3"/>
        <v>2</v>
      </c>
      <c r="L12" s="33" t="str">
        <f t="shared" si="1"/>
        <v>Pass</v>
      </c>
      <c r="M12" s="45" t="str">
        <f t="shared" si="2"/>
        <v>A</v>
      </c>
      <c r="O12" s="84"/>
      <c r="P12" s="72"/>
      <c r="Q12" s="72"/>
      <c r="S12" s="31" t="s">
        <v>188</v>
      </c>
      <c r="T12" s="31">
        <v>80</v>
      </c>
    </row>
    <row r="13" spans="2:20" ht="19.95" customHeight="1" x14ac:dyDescent="0.3">
      <c r="B13" s="31" t="s">
        <v>109</v>
      </c>
      <c r="C13" s="2" t="s">
        <v>108</v>
      </c>
      <c r="D13" s="2" t="s">
        <v>110</v>
      </c>
      <c r="E13" s="31">
        <v>93</v>
      </c>
      <c r="F13" s="31">
        <v>85</v>
      </c>
      <c r="G13" s="31">
        <v>87</v>
      </c>
      <c r="H13" s="31">
        <v>90</v>
      </c>
      <c r="I13" s="31">
        <v>1</v>
      </c>
      <c r="J13" s="33">
        <f t="shared" si="0"/>
        <v>88.4</v>
      </c>
      <c r="K13" s="33">
        <f t="shared" si="3"/>
        <v>12</v>
      </c>
      <c r="L13" s="33" t="str">
        <f t="shared" si="1"/>
        <v>Pass</v>
      </c>
      <c r="M13" s="45" t="str">
        <f t="shared" si="2"/>
        <v>B</v>
      </c>
      <c r="O13" s="75" t="s">
        <v>183</v>
      </c>
      <c r="P13" s="89">
        <f>AVERAGEIFS($E$6:$E$35,$I$6:$I$35,1)</f>
        <v>85.086956521739125</v>
      </c>
      <c r="Q13" s="89">
        <f>AVERAGEIFS($E$6:$E$35,$I$6:$I$35,0)</f>
        <v>89.285714285714292</v>
      </c>
      <c r="S13" s="31" t="s">
        <v>189</v>
      </c>
      <c r="T13" s="31">
        <v>70</v>
      </c>
    </row>
    <row r="14" spans="2:20" ht="19.95" customHeight="1" x14ac:dyDescent="0.3">
      <c r="B14" s="31" t="s">
        <v>112</v>
      </c>
      <c r="C14" s="2" t="s">
        <v>111</v>
      </c>
      <c r="D14" s="2" t="s">
        <v>113</v>
      </c>
      <c r="E14" s="31">
        <v>87</v>
      </c>
      <c r="F14" s="31">
        <v>62</v>
      </c>
      <c r="G14" s="31">
        <v>84</v>
      </c>
      <c r="H14" s="31">
        <v>78</v>
      </c>
      <c r="I14" s="31">
        <v>1</v>
      </c>
      <c r="J14" s="33">
        <f t="shared" si="0"/>
        <v>77.5</v>
      </c>
      <c r="K14" s="33">
        <f t="shared" si="3"/>
        <v>27</v>
      </c>
      <c r="L14" s="33" t="str">
        <f t="shared" si="1"/>
        <v>Pass</v>
      </c>
      <c r="M14" s="45" t="str">
        <f t="shared" si="2"/>
        <v>C</v>
      </c>
      <c r="O14" s="84" t="s">
        <v>178</v>
      </c>
      <c r="P14" s="89"/>
      <c r="Q14" s="89"/>
      <c r="S14" s="31" t="s">
        <v>190</v>
      </c>
      <c r="T14" s="31">
        <v>60</v>
      </c>
    </row>
    <row r="15" spans="2:20" ht="19.95" customHeight="1" x14ac:dyDescent="0.3">
      <c r="B15" s="31" t="s">
        <v>115</v>
      </c>
      <c r="C15" s="2" t="s">
        <v>114</v>
      </c>
      <c r="D15" s="2" t="s">
        <v>116</v>
      </c>
      <c r="E15" s="31">
        <v>90</v>
      </c>
      <c r="F15" s="31">
        <v>89</v>
      </c>
      <c r="G15" s="31">
        <v>86</v>
      </c>
      <c r="H15" s="31">
        <v>91</v>
      </c>
      <c r="I15" s="31">
        <v>1</v>
      </c>
      <c r="J15" s="33">
        <f t="shared" si="0"/>
        <v>89</v>
      </c>
      <c r="K15" s="33">
        <f t="shared" si="3"/>
        <v>10</v>
      </c>
      <c r="L15" s="33" t="str">
        <f t="shared" si="1"/>
        <v>Pass</v>
      </c>
      <c r="M15" s="45" t="str">
        <f t="shared" si="2"/>
        <v>B</v>
      </c>
      <c r="O15" s="75" t="s">
        <v>184</v>
      </c>
      <c r="P15" s="89">
        <f>AVERAGEIFS($J$6:$J$35,$I$6:$I$35,1)</f>
        <v>83.778260869565202</v>
      </c>
      <c r="Q15" s="89">
        <f>AVERAGEIFS($J$6:$J$35,$I$6:$I$35,0)</f>
        <v>85</v>
      </c>
      <c r="S15" s="31" t="s">
        <v>191</v>
      </c>
      <c r="T15" s="31" t="s">
        <v>192</v>
      </c>
    </row>
    <row r="16" spans="2:20" ht="19.95" customHeight="1" x14ac:dyDescent="0.3">
      <c r="B16" s="31" t="s">
        <v>118</v>
      </c>
      <c r="C16" s="2" t="s">
        <v>117</v>
      </c>
      <c r="D16" s="2" t="s">
        <v>119</v>
      </c>
      <c r="E16" s="31">
        <v>92</v>
      </c>
      <c r="F16" s="31">
        <v>87</v>
      </c>
      <c r="G16" s="31">
        <v>78</v>
      </c>
      <c r="H16" s="31">
        <v>85</v>
      </c>
      <c r="I16" s="31">
        <v>1</v>
      </c>
      <c r="J16" s="33">
        <f t="shared" si="0"/>
        <v>84</v>
      </c>
      <c r="K16" s="33">
        <f t="shared" si="3"/>
        <v>20</v>
      </c>
      <c r="L16" s="33" t="str">
        <f t="shared" si="1"/>
        <v>Pass</v>
      </c>
      <c r="M16" s="45" t="str">
        <f t="shared" si="2"/>
        <v>B</v>
      </c>
      <c r="O16" s="83"/>
      <c r="P16" s="86"/>
      <c r="Q16" s="86"/>
    </row>
    <row r="17" spans="2:13" ht="19.95" customHeight="1" x14ac:dyDescent="0.3">
      <c r="B17" s="31" t="s">
        <v>121</v>
      </c>
      <c r="C17" s="2" t="s">
        <v>120</v>
      </c>
      <c r="D17" s="2" t="s">
        <v>122</v>
      </c>
      <c r="E17" s="31">
        <v>67</v>
      </c>
      <c r="F17" s="31">
        <v>70</v>
      </c>
      <c r="G17" s="31">
        <v>54</v>
      </c>
      <c r="H17" s="31">
        <v>80</v>
      </c>
      <c r="I17" s="31">
        <v>1</v>
      </c>
      <c r="J17" s="33">
        <f t="shared" si="0"/>
        <v>68.900000000000006</v>
      </c>
      <c r="K17" s="33">
        <f t="shared" si="3"/>
        <v>28</v>
      </c>
      <c r="L17" s="33" t="str">
        <f t="shared" si="1"/>
        <v>Fail</v>
      </c>
      <c r="M17" s="45" t="str">
        <f t="shared" si="2"/>
        <v>D</v>
      </c>
    </row>
    <row r="18" spans="2:13" ht="19.95" customHeight="1" x14ac:dyDescent="0.3">
      <c r="B18" s="31" t="s">
        <v>124</v>
      </c>
      <c r="C18" s="2" t="s">
        <v>123</v>
      </c>
      <c r="D18" s="2" t="s">
        <v>125</v>
      </c>
      <c r="E18" s="31">
        <v>88</v>
      </c>
      <c r="F18" s="31">
        <v>75</v>
      </c>
      <c r="G18" s="31">
        <v>80</v>
      </c>
      <c r="H18" s="31">
        <v>79</v>
      </c>
      <c r="I18" s="31">
        <v>0</v>
      </c>
      <c r="J18" s="33">
        <f t="shared" si="0"/>
        <v>79.400000000000006</v>
      </c>
      <c r="K18" s="33">
        <f t="shared" si="3"/>
        <v>25</v>
      </c>
      <c r="L18" s="33" t="str">
        <f t="shared" si="1"/>
        <v>Pass</v>
      </c>
      <c r="M18" s="45" t="str">
        <f t="shared" si="2"/>
        <v>C</v>
      </c>
    </row>
    <row r="19" spans="2:13" ht="19.95" customHeight="1" x14ac:dyDescent="0.3">
      <c r="B19" s="31" t="s">
        <v>127</v>
      </c>
      <c r="C19" s="2" t="s">
        <v>126</v>
      </c>
      <c r="D19" s="2" t="s">
        <v>128</v>
      </c>
      <c r="E19" s="31">
        <v>89</v>
      </c>
      <c r="F19" s="31">
        <v>93</v>
      </c>
      <c r="G19" s="31">
        <v>87</v>
      </c>
      <c r="H19" s="31">
        <v>91</v>
      </c>
      <c r="I19" s="31">
        <v>1</v>
      </c>
      <c r="J19" s="33">
        <f t="shared" si="0"/>
        <v>90</v>
      </c>
      <c r="K19" s="33">
        <f t="shared" si="3"/>
        <v>7</v>
      </c>
      <c r="L19" s="33" t="str">
        <f t="shared" si="1"/>
        <v>Pass</v>
      </c>
      <c r="M19" s="45" t="str">
        <f t="shared" si="2"/>
        <v>A</v>
      </c>
    </row>
    <row r="20" spans="2:13" ht="19.95" customHeight="1" x14ac:dyDescent="0.3">
      <c r="B20" s="31" t="s">
        <v>130</v>
      </c>
      <c r="C20" s="2" t="s">
        <v>129</v>
      </c>
      <c r="D20" s="2" t="s">
        <v>131</v>
      </c>
      <c r="E20" s="31">
        <v>94</v>
      </c>
      <c r="F20" s="31">
        <v>88</v>
      </c>
      <c r="G20" s="31">
        <v>85</v>
      </c>
      <c r="H20" s="31">
        <v>92</v>
      </c>
      <c r="I20" s="31">
        <v>1</v>
      </c>
      <c r="J20" s="33">
        <f t="shared" si="0"/>
        <v>89.300000000000011</v>
      </c>
      <c r="K20" s="33">
        <f t="shared" si="3"/>
        <v>9</v>
      </c>
      <c r="L20" s="33" t="str">
        <f t="shared" si="1"/>
        <v>Pass</v>
      </c>
      <c r="M20" s="45" t="str">
        <f t="shared" si="2"/>
        <v>B</v>
      </c>
    </row>
    <row r="21" spans="2:13" ht="19.95" customHeight="1" x14ac:dyDescent="0.3">
      <c r="B21" s="31" t="s">
        <v>133</v>
      </c>
      <c r="C21" s="2" t="s">
        <v>132</v>
      </c>
      <c r="D21" s="2" t="s">
        <v>134</v>
      </c>
      <c r="E21" s="31">
        <v>92</v>
      </c>
      <c r="F21" s="31">
        <v>91</v>
      </c>
      <c r="G21" s="31">
        <v>88</v>
      </c>
      <c r="H21" s="31">
        <v>90</v>
      </c>
      <c r="I21" s="31">
        <v>1</v>
      </c>
      <c r="J21" s="33">
        <f t="shared" si="0"/>
        <v>89.8</v>
      </c>
      <c r="K21" s="33">
        <f t="shared" si="3"/>
        <v>8</v>
      </c>
      <c r="L21" s="33" t="str">
        <f t="shared" si="1"/>
        <v>Pass</v>
      </c>
      <c r="M21" s="45" t="str">
        <f t="shared" si="2"/>
        <v>B</v>
      </c>
    </row>
    <row r="22" spans="2:13" ht="19.95" customHeight="1" x14ac:dyDescent="0.3">
      <c r="B22" s="31" t="s">
        <v>136</v>
      </c>
      <c r="C22" s="2" t="s">
        <v>135</v>
      </c>
      <c r="D22" s="2" t="s">
        <v>107</v>
      </c>
      <c r="E22" s="31">
        <v>91</v>
      </c>
      <c r="F22" s="31">
        <v>94</v>
      </c>
      <c r="G22" s="31">
        <v>87</v>
      </c>
      <c r="H22" s="31">
        <v>93</v>
      </c>
      <c r="I22" s="31">
        <v>1</v>
      </c>
      <c r="J22" s="33">
        <f t="shared" si="0"/>
        <v>91.2</v>
      </c>
      <c r="K22" s="33">
        <f t="shared" si="3"/>
        <v>5</v>
      </c>
      <c r="L22" s="33" t="str">
        <f t="shared" si="1"/>
        <v>Pass</v>
      </c>
      <c r="M22" s="45" t="str">
        <f t="shared" si="2"/>
        <v>A</v>
      </c>
    </row>
    <row r="23" spans="2:13" ht="19.95" customHeight="1" x14ac:dyDescent="0.3">
      <c r="B23" s="31" t="s">
        <v>138</v>
      </c>
      <c r="C23" s="2" t="s">
        <v>137</v>
      </c>
      <c r="D23" s="2" t="s">
        <v>113</v>
      </c>
      <c r="E23" s="31">
        <v>87</v>
      </c>
      <c r="F23" s="31">
        <v>85</v>
      </c>
      <c r="G23" s="31">
        <v>82</v>
      </c>
      <c r="H23" s="31">
        <v>86</v>
      </c>
      <c r="I23" s="31">
        <v>0</v>
      </c>
      <c r="J23" s="33">
        <f t="shared" si="0"/>
        <v>84.699999999999989</v>
      </c>
      <c r="K23" s="33">
        <f t="shared" si="3"/>
        <v>19</v>
      </c>
      <c r="L23" s="33" t="str">
        <f t="shared" si="1"/>
        <v>Pass</v>
      </c>
      <c r="M23" s="45" t="str">
        <f t="shared" si="2"/>
        <v>B</v>
      </c>
    </row>
    <row r="24" spans="2:13" ht="19.95" customHeight="1" x14ac:dyDescent="0.3">
      <c r="B24" s="31" t="s">
        <v>140</v>
      </c>
      <c r="C24" s="2" t="s">
        <v>139</v>
      </c>
      <c r="D24" s="2" t="s">
        <v>89</v>
      </c>
      <c r="E24" s="31">
        <v>89</v>
      </c>
      <c r="F24" s="31">
        <v>92</v>
      </c>
      <c r="G24" s="31">
        <v>89</v>
      </c>
      <c r="H24" s="31">
        <v>94</v>
      </c>
      <c r="I24" s="31">
        <v>1</v>
      </c>
      <c r="J24" s="33">
        <f t="shared" si="0"/>
        <v>91.6</v>
      </c>
      <c r="K24" s="33">
        <f t="shared" si="3"/>
        <v>4</v>
      </c>
      <c r="L24" s="33" t="str">
        <f t="shared" si="1"/>
        <v>Pass</v>
      </c>
      <c r="M24" s="45" t="str">
        <f t="shared" si="2"/>
        <v>A</v>
      </c>
    </row>
    <row r="25" spans="2:13" ht="19.95" customHeight="1" x14ac:dyDescent="0.3">
      <c r="B25" s="31" t="s">
        <v>142</v>
      </c>
      <c r="C25" s="2" t="s">
        <v>141</v>
      </c>
      <c r="D25" s="2" t="s">
        <v>92</v>
      </c>
      <c r="E25" s="31">
        <v>93</v>
      </c>
      <c r="F25" s="31">
        <v>87</v>
      </c>
      <c r="G25" s="31">
        <v>86</v>
      </c>
      <c r="H25" s="31">
        <v>90</v>
      </c>
      <c r="I25" s="31">
        <v>1</v>
      </c>
      <c r="J25" s="33">
        <f t="shared" si="0"/>
        <v>88.5</v>
      </c>
      <c r="K25" s="33">
        <f t="shared" si="3"/>
        <v>11</v>
      </c>
      <c r="L25" s="33" t="str">
        <f t="shared" si="1"/>
        <v>Pass</v>
      </c>
      <c r="M25" s="45" t="str">
        <f t="shared" si="2"/>
        <v>B</v>
      </c>
    </row>
    <row r="26" spans="2:13" ht="19.95" customHeight="1" x14ac:dyDescent="0.3">
      <c r="B26" s="31" t="s">
        <v>144</v>
      </c>
      <c r="C26" s="2" t="s">
        <v>143</v>
      </c>
      <c r="D26" s="2" t="s">
        <v>95</v>
      </c>
      <c r="E26" s="31">
        <v>88</v>
      </c>
      <c r="F26" s="31">
        <v>78</v>
      </c>
      <c r="G26" s="31">
        <v>80</v>
      </c>
      <c r="H26" s="31">
        <v>85</v>
      </c>
      <c r="I26" s="31">
        <v>0</v>
      </c>
      <c r="J26" s="33">
        <f t="shared" si="0"/>
        <v>82.4</v>
      </c>
      <c r="K26" s="33">
        <f t="shared" si="3"/>
        <v>22</v>
      </c>
      <c r="L26" s="33" t="str">
        <f t="shared" si="1"/>
        <v>Pass</v>
      </c>
      <c r="M26" s="45" t="str">
        <f t="shared" si="2"/>
        <v>B</v>
      </c>
    </row>
    <row r="27" spans="2:13" ht="19.95" customHeight="1" x14ac:dyDescent="0.3">
      <c r="B27" s="31" t="s">
        <v>146</v>
      </c>
      <c r="C27" s="2" t="s">
        <v>145</v>
      </c>
      <c r="D27" s="2" t="s">
        <v>98</v>
      </c>
      <c r="E27" s="31">
        <v>75</v>
      </c>
      <c r="F27" s="31">
        <v>69</v>
      </c>
      <c r="G27" s="31">
        <v>48</v>
      </c>
      <c r="H27" s="31">
        <v>62</v>
      </c>
      <c r="I27" s="31">
        <v>1</v>
      </c>
      <c r="J27" s="33">
        <f t="shared" si="0"/>
        <v>60.5</v>
      </c>
      <c r="K27" s="33">
        <f t="shared" si="3"/>
        <v>29</v>
      </c>
      <c r="L27" s="33" t="str">
        <f t="shared" si="1"/>
        <v>Fail</v>
      </c>
      <c r="M27" s="45" t="str">
        <f t="shared" si="2"/>
        <v>D</v>
      </c>
    </row>
    <row r="28" spans="2:13" ht="19.95" customHeight="1" x14ac:dyDescent="0.3">
      <c r="B28" s="31" t="s">
        <v>148</v>
      </c>
      <c r="C28" s="2" t="s">
        <v>147</v>
      </c>
      <c r="D28" s="2" t="s">
        <v>101</v>
      </c>
      <c r="E28" s="31">
        <v>92</v>
      </c>
      <c r="F28" s="31">
        <v>90</v>
      </c>
      <c r="G28" s="31">
        <v>88</v>
      </c>
      <c r="H28" s="31">
        <v>93</v>
      </c>
      <c r="I28" s="31">
        <v>1</v>
      </c>
      <c r="J28" s="33">
        <f t="shared" si="0"/>
        <v>90.800000000000011</v>
      </c>
      <c r="K28" s="33">
        <f t="shared" si="3"/>
        <v>6</v>
      </c>
      <c r="L28" s="33" t="str">
        <f t="shared" si="1"/>
        <v>Pass</v>
      </c>
      <c r="M28" s="45" t="str">
        <f t="shared" si="2"/>
        <v>A</v>
      </c>
    </row>
    <row r="29" spans="2:13" ht="19.95" customHeight="1" x14ac:dyDescent="0.3">
      <c r="B29" s="31" t="s">
        <v>150</v>
      </c>
      <c r="C29" s="2" t="s">
        <v>149</v>
      </c>
      <c r="D29" s="2" t="s">
        <v>104</v>
      </c>
      <c r="E29" s="31">
        <v>90</v>
      </c>
      <c r="F29" s="31">
        <v>85</v>
      </c>
      <c r="G29" s="31">
        <v>82</v>
      </c>
      <c r="H29" s="31">
        <v>89</v>
      </c>
      <c r="I29" s="31">
        <v>1</v>
      </c>
      <c r="J29" s="33">
        <f t="shared" si="0"/>
        <v>86.199999999999989</v>
      </c>
      <c r="K29" s="33">
        <f t="shared" si="3"/>
        <v>18</v>
      </c>
      <c r="L29" s="33" t="str">
        <f t="shared" si="1"/>
        <v>Pass</v>
      </c>
      <c r="M29" s="45" t="str">
        <f t="shared" si="2"/>
        <v>B</v>
      </c>
    </row>
    <row r="30" spans="2:13" ht="19.95" customHeight="1" x14ac:dyDescent="0.3">
      <c r="B30" s="31" t="s">
        <v>152</v>
      </c>
      <c r="C30" s="2" t="s">
        <v>151</v>
      </c>
      <c r="D30" s="2" t="s">
        <v>107</v>
      </c>
      <c r="E30" s="31">
        <v>94</v>
      </c>
      <c r="F30" s="31">
        <v>94</v>
      </c>
      <c r="G30" s="31">
        <v>87</v>
      </c>
      <c r="H30" s="31">
        <v>95</v>
      </c>
      <c r="I30" s="31">
        <v>1</v>
      </c>
      <c r="J30" s="33">
        <f t="shared" si="0"/>
        <v>92.3</v>
      </c>
      <c r="K30" s="33">
        <f t="shared" si="3"/>
        <v>3</v>
      </c>
      <c r="L30" s="33" t="str">
        <f t="shared" si="1"/>
        <v>Pass</v>
      </c>
      <c r="M30" s="45" t="str">
        <f t="shared" si="2"/>
        <v>A</v>
      </c>
    </row>
    <row r="31" spans="2:13" ht="19.95" customHeight="1" x14ac:dyDescent="0.3">
      <c r="B31" s="31" t="s">
        <v>154</v>
      </c>
      <c r="C31" s="2" t="s">
        <v>153</v>
      </c>
      <c r="D31" s="2" t="s">
        <v>110</v>
      </c>
      <c r="E31" s="31">
        <v>57</v>
      </c>
      <c r="F31" s="31">
        <v>88</v>
      </c>
      <c r="G31" s="31">
        <v>89</v>
      </c>
      <c r="H31" s="31">
        <v>92</v>
      </c>
      <c r="I31" s="31">
        <v>1</v>
      </c>
      <c r="J31" s="33">
        <f t="shared" si="0"/>
        <v>86.800000000000011</v>
      </c>
      <c r="K31" s="33">
        <f t="shared" si="3"/>
        <v>17</v>
      </c>
      <c r="L31" s="33" t="str">
        <f t="shared" si="1"/>
        <v>Pass</v>
      </c>
      <c r="M31" s="45" t="str">
        <f t="shared" si="2"/>
        <v>B</v>
      </c>
    </row>
    <row r="32" spans="2:13" ht="19.95" customHeight="1" x14ac:dyDescent="0.3">
      <c r="B32" s="31" t="s">
        <v>156</v>
      </c>
      <c r="C32" s="2" t="s">
        <v>155</v>
      </c>
      <c r="D32" s="2" t="s">
        <v>134</v>
      </c>
      <c r="E32" s="31">
        <v>88</v>
      </c>
      <c r="F32" s="31">
        <v>91</v>
      </c>
      <c r="G32" s="31">
        <v>84</v>
      </c>
      <c r="H32" s="31">
        <v>87</v>
      </c>
      <c r="I32" s="31">
        <v>0</v>
      </c>
      <c r="J32" s="33">
        <f t="shared" si="0"/>
        <v>87</v>
      </c>
      <c r="K32" s="33">
        <f t="shared" si="3"/>
        <v>16</v>
      </c>
      <c r="L32" s="33" t="str">
        <f t="shared" si="1"/>
        <v>Pass</v>
      </c>
      <c r="M32" s="45" t="str">
        <f t="shared" si="2"/>
        <v>B</v>
      </c>
    </row>
    <row r="33" spans="2:13" ht="19.95" customHeight="1" x14ac:dyDescent="0.3">
      <c r="B33" s="31" t="s">
        <v>158</v>
      </c>
      <c r="C33" s="2" t="s">
        <v>157</v>
      </c>
      <c r="D33" s="2" t="s">
        <v>116</v>
      </c>
      <c r="E33" s="31">
        <v>26</v>
      </c>
      <c r="F33" s="31">
        <v>26</v>
      </c>
      <c r="G33" s="31">
        <v>57</v>
      </c>
      <c r="H33" s="31">
        <v>59</v>
      </c>
      <c r="I33" s="31">
        <v>1</v>
      </c>
      <c r="J33" s="33">
        <f t="shared" si="0"/>
        <v>48.5</v>
      </c>
      <c r="K33" s="33">
        <f t="shared" si="3"/>
        <v>30</v>
      </c>
      <c r="L33" s="33" t="str">
        <f t="shared" si="1"/>
        <v>Fail</v>
      </c>
      <c r="M33" s="45" t="str">
        <f t="shared" si="2"/>
        <v>F</v>
      </c>
    </row>
    <row r="34" spans="2:13" ht="19.95" customHeight="1" x14ac:dyDescent="0.3">
      <c r="B34" s="31" t="s">
        <v>160</v>
      </c>
      <c r="C34" s="2" t="s">
        <v>159</v>
      </c>
      <c r="D34" s="2" t="s">
        <v>119</v>
      </c>
      <c r="E34" s="31">
        <v>89</v>
      </c>
      <c r="F34" s="31">
        <v>87</v>
      </c>
      <c r="G34" s="31">
        <v>86</v>
      </c>
      <c r="H34" s="31">
        <v>90</v>
      </c>
      <c r="I34" s="31">
        <v>1</v>
      </c>
      <c r="J34" s="33">
        <f t="shared" si="0"/>
        <v>88.100000000000009</v>
      </c>
      <c r="K34" s="33">
        <f t="shared" si="3"/>
        <v>15</v>
      </c>
      <c r="L34" s="33" t="str">
        <f t="shared" si="1"/>
        <v>Pass</v>
      </c>
      <c r="M34" s="45" t="str">
        <f t="shared" si="2"/>
        <v>B</v>
      </c>
    </row>
    <row r="35" spans="2:13" ht="19.95" customHeight="1" x14ac:dyDescent="0.3">
      <c r="B35" s="43" t="s">
        <v>162</v>
      </c>
      <c r="C35" s="8" t="s">
        <v>161</v>
      </c>
      <c r="D35" s="8" t="s">
        <v>122</v>
      </c>
      <c r="E35" s="43">
        <v>92</v>
      </c>
      <c r="F35" s="43">
        <v>86</v>
      </c>
      <c r="G35" s="43">
        <v>88</v>
      </c>
      <c r="H35" s="43">
        <v>89</v>
      </c>
      <c r="I35" s="43">
        <v>0</v>
      </c>
      <c r="J35" s="46">
        <f t="shared" si="0"/>
        <v>88.4</v>
      </c>
      <c r="K35" s="46">
        <f t="shared" si="3"/>
        <v>12</v>
      </c>
      <c r="L35" s="46" t="str">
        <f t="shared" si="1"/>
        <v>Pass</v>
      </c>
      <c r="M35" s="47" t="str">
        <f t="shared" si="2"/>
        <v>B</v>
      </c>
    </row>
  </sheetData>
  <mergeCells count="28">
    <mergeCell ref="S9:T9"/>
    <mergeCell ref="C2:P2"/>
    <mergeCell ref="O9:O10"/>
    <mergeCell ref="P9:P10"/>
    <mergeCell ref="C4:C5"/>
    <mergeCell ref="O6:O7"/>
    <mergeCell ref="P6:P7"/>
    <mergeCell ref="Q6:Q7"/>
    <mergeCell ref="Q9:Q10"/>
    <mergeCell ref="O4:O5"/>
    <mergeCell ref="P4:P5"/>
    <mergeCell ref="Q4:Q5"/>
    <mergeCell ref="S4:T4"/>
    <mergeCell ref="B4:B5"/>
    <mergeCell ref="D4:D5"/>
    <mergeCell ref="J4:J5"/>
    <mergeCell ref="K4:K5"/>
    <mergeCell ref="M4:M5"/>
    <mergeCell ref="L4:L5"/>
    <mergeCell ref="O15:O16"/>
    <mergeCell ref="P15:P16"/>
    <mergeCell ref="Q15:Q16"/>
    <mergeCell ref="O11:O12"/>
    <mergeCell ref="P11:P12"/>
    <mergeCell ref="Q11:Q12"/>
    <mergeCell ref="O13:O14"/>
    <mergeCell ref="P13:P14"/>
    <mergeCell ref="Q13:Q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Properties</vt:lpstr>
      <vt:lpstr>Grading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Park, Brian</cp:lastModifiedBy>
  <dcterms:created xsi:type="dcterms:W3CDTF">2023-08-21T19:23:45Z</dcterms:created>
  <dcterms:modified xsi:type="dcterms:W3CDTF">2023-10-03T16:07:25Z</dcterms:modified>
</cp:coreProperties>
</file>